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codeName="ThisWorkbook"/>
  <mc:AlternateContent xmlns:mc="http://schemas.openxmlformats.org/markup-compatibility/2006">
    <mc:Choice Requires="x15">
      <x15ac:absPath xmlns:x15ac="http://schemas.microsoft.com/office/spreadsheetml/2010/11/ac" url="C:\Users\ln955354\Downloads\"/>
    </mc:Choice>
  </mc:AlternateContent>
  <xr:revisionPtr revIDLastSave="0" documentId="8_{800FC39D-F6CA-4255-B1CD-6E5C821515B8}" xr6:coauthVersionLast="47" xr6:coauthVersionMax="47" xr10:uidLastSave="{00000000-0000-0000-0000-000000000000}"/>
  <bookViews>
    <workbookView xWindow="-120" yWindow="-120" windowWidth="29040" windowHeight="15720" tabRatio="893" firstSheet="1" activeTab="1" xr2:uid="{00000000-000D-0000-FFFF-FFFF00000000}"/>
  </bookViews>
  <sheets>
    <sheet name="Instructions" sheetId="17" state="hidden" r:id="rId1"/>
    <sheet name="Info &amp; Important Dates" sheetId="32" r:id="rId2"/>
    <sheet name="Application Checklist" sheetId="25" state="hidden" r:id="rId3"/>
    <sheet name="1. End-of-Year Summary" sheetId="27" r:id="rId4"/>
    <sheet name="2. Proposed Team" sheetId="26" r:id="rId5"/>
    <sheet name="3. Estimated Spending" sheetId="22" r:id="rId6"/>
    <sheet name="3. Estimated Spending - Example" sheetId="28" r:id="rId7"/>
    <sheet name="4. Revenue Planner" sheetId="36" r:id="rId8"/>
    <sheet name="4. Estimated Revenue" sheetId="33" state="hidden" r:id="rId9"/>
    <sheet name="5. Faculty Request for Funding" sheetId="34" state="hidden" r:id="rId10"/>
    <sheet name="5. Faculty Resources" sheetId="29" r:id="rId11"/>
    <sheet name="6. Competition #1" sheetId="30" r:id="rId12"/>
    <sheet name="7. Competition #2" sheetId="37" r:id="rId13"/>
    <sheet name="Fundraising Tracker" sheetId="16" state="hidden" r:id="rId14"/>
    <sheet name="8. Cash Flow Summary" sheetId="35" r:id="rId15"/>
    <sheet name="Revenue Tracker" sheetId="15" state="hidden" r:id="rId16"/>
    <sheet name="Dropdowns" sheetId="14" state="hidden" r:id="rId17"/>
    <sheet name="Lists" sheetId="20" state="hidden" r:id="rId18"/>
  </sheets>
  <externalReferences>
    <externalReference r:id="rId19"/>
    <externalReference r:id="rId20"/>
    <externalReference r:id="rId21"/>
  </externalReferences>
  <definedNames>
    <definedName name="_xlnm.Print_Titles" localSheetId="3">'1. End-of-Year Summary'!$1:$3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5" l="1"/>
  <c r="B16" i="27"/>
  <c r="P9" i="22"/>
  <c r="B3" i="37"/>
  <c r="B3" i="30"/>
  <c r="B3" i="29"/>
  <c r="K21" i="36"/>
  <c r="J21" i="36"/>
  <c r="K20" i="36"/>
  <c r="J20" i="36"/>
  <c r="K19" i="36"/>
  <c r="J19" i="36"/>
  <c r="K18" i="36"/>
  <c r="J18" i="36"/>
  <c r="K17" i="36"/>
  <c r="J17" i="36"/>
  <c r="N9" i="35" s="1"/>
  <c r="B3" i="36"/>
  <c r="B3" i="35" s="1"/>
  <c r="C3" i="22"/>
  <c r="A6" i="28"/>
  <c r="D6" i="28"/>
  <c r="E6" i="28"/>
  <c r="F6" i="28"/>
  <c r="G6" i="28"/>
  <c r="H6" i="28"/>
  <c r="I6" i="28"/>
  <c r="J6" i="28"/>
  <c r="K6" i="28"/>
  <c r="L6" i="28"/>
  <c r="M6" i="28"/>
  <c r="N6" i="28"/>
  <c r="O6" i="28"/>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7" i="28"/>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Q8" i="36"/>
  <c r="Q9" i="36"/>
  <c r="Q10" i="36"/>
  <c r="Q11" i="36"/>
  <c r="Q12" i="36"/>
  <c r="P8" i="36"/>
  <c r="P9" i="36"/>
  <c r="P10" i="36"/>
  <c r="P11" i="36"/>
  <c r="P12" i="36"/>
  <c r="B11" i="27"/>
  <c r="D15" i="33"/>
  <c r="D16" i="33"/>
  <c r="E16" i="33"/>
  <c r="E15" i="33" s="1"/>
  <c r="E6" i="33" s="1"/>
  <c r="F16" i="33"/>
  <c r="H16" i="33"/>
  <c r="H15" i="33" s="1"/>
  <c r="I16" i="33"/>
  <c r="I15" i="33" s="1"/>
  <c r="I6" i="33" s="1"/>
  <c r="J16" i="33"/>
  <c r="J15" i="33" s="1"/>
  <c r="J6" i="33" s="1"/>
  <c r="K16" i="33"/>
  <c r="K15" i="33" s="1"/>
  <c r="K6" i="33" s="1"/>
  <c r="L16" i="33"/>
  <c r="L15" i="33" s="1"/>
  <c r="M16" i="33"/>
  <c r="M15" i="33" s="1"/>
  <c r="M6" i="33" s="1"/>
  <c r="N16" i="33"/>
  <c r="N15" i="33" s="1"/>
  <c r="N6" i="33" s="1"/>
  <c r="O16" i="33"/>
  <c r="B11" i="35"/>
  <c r="G9" i="33"/>
  <c r="G6" i="33" s="1"/>
  <c r="A2" i="33"/>
  <c r="P13" i="33"/>
  <c r="P14" i="33"/>
  <c r="P17" i="33"/>
  <c r="P18" i="33"/>
  <c r="P19" i="33"/>
  <c r="D6" i="33"/>
  <c r="B4" i="32"/>
  <c r="P38" i="28"/>
  <c r="P37" i="28"/>
  <c r="P36" i="28"/>
  <c r="P35" i="28"/>
  <c r="P34" i="28"/>
  <c r="P33" i="28"/>
  <c r="P32" i="28"/>
  <c r="P31" i="28"/>
  <c r="P30" i="28"/>
  <c r="P29" i="28"/>
  <c r="P28" i="28"/>
  <c r="P27" i="28"/>
  <c r="P26" i="28"/>
  <c r="P25" i="28"/>
  <c r="P24" i="28"/>
  <c r="P23" i="28"/>
  <c r="P22" i="28"/>
  <c r="P21" i="28"/>
  <c r="P20" i="28"/>
  <c r="P19" i="28"/>
  <c r="P18" i="28"/>
  <c r="P17" i="28"/>
  <c r="P16" i="28"/>
  <c r="P15" i="28"/>
  <c r="P14" i="28"/>
  <c r="P13" i="28"/>
  <c r="P12" i="28"/>
  <c r="P11" i="28"/>
  <c r="P10" i="28"/>
  <c r="P9" i="28"/>
  <c r="P8" i="28"/>
  <c r="P7" i="28"/>
  <c r="E6" i="22"/>
  <c r="D7" i="35" s="1"/>
  <c r="F6" i="22"/>
  <c r="E7" i="35" s="1"/>
  <c r="G6" i="22"/>
  <c r="F7" i="35" s="1"/>
  <c r="H6" i="22"/>
  <c r="G7" i="35" s="1"/>
  <c r="I6" i="22"/>
  <c r="H7" i="35" s="1"/>
  <c r="J6" i="22"/>
  <c r="I7" i="35" s="1"/>
  <c r="K6" i="22"/>
  <c r="J7" i="35" s="1"/>
  <c r="L6" i="22"/>
  <c r="K7" i="35" s="1"/>
  <c r="M6" i="22"/>
  <c r="L7" i="35" s="1"/>
  <c r="N6" i="22"/>
  <c r="M7" i="35" s="1"/>
  <c r="O6" i="22"/>
  <c r="N7" i="35" s="1"/>
  <c r="D6" i="22"/>
  <c r="C7" i="35" s="1"/>
  <c r="P12" i="22"/>
  <c r="P7" i="22"/>
  <c r="P8" i="22"/>
  <c r="P10" i="22"/>
  <c r="P11" i="22"/>
  <c r="P13" i="22"/>
  <c r="P14" i="22"/>
  <c r="P15" i="22"/>
  <c r="P16" i="22"/>
  <c r="P17" i="22"/>
  <c r="P18" i="22"/>
  <c r="P19" i="22"/>
  <c r="P20" i="22"/>
  <c r="P21" i="22"/>
  <c r="P22" i="22"/>
  <c r="P23" i="22"/>
  <c r="P24" i="22"/>
  <c r="P25" i="22"/>
  <c r="P26" i="22"/>
  <c r="P27" i="22"/>
  <c r="P28" i="22"/>
  <c r="P29" i="22"/>
  <c r="P30" i="22"/>
  <c r="P31" i="22"/>
  <c r="P32" i="22"/>
  <c r="M9" i="35" l="1"/>
  <c r="G8" i="35"/>
  <c r="G9" i="35"/>
  <c r="G10" i="35" s="1"/>
  <c r="J9" i="35"/>
  <c r="N8" i="35"/>
  <c r="N10" i="35" s="1"/>
  <c r="F8" i="35"/>
  <c r="M8" i="35"/>
  <c r="M10" i="35" s="1"/>
  <c r="E8" i="35"/>
  <c r="H9" i="35"/>
  <c r="L8" i="35"/>
  <c r="D8" i="35"/>
  <c r="I9" i="35"/>
  <c r="C8" i="35"/>
  <c r="J8" i="35"/>
  <c r="C9" i="35"/>
  <c r="C10" i="35" s="1"/>
  <c r="K9" i="35"/>
  <c r="K10" i="35" s="1"/>
  <c r="K8" i="35"/>
  <c r="I8" i="35"/>
  <c r="D9" i="35"/>
  <c r="D10" i="35" s="1"/>
  <c r="L9" i="35"/>
  <c r="L10" i="35" s="1"/>
  <c r="H8" i="35"/>
  <c r="E9" i="35"/>
  <c r="F9" i="35"/>
  <c r="F10" i="35" s="1"/>
  <c r="Q6" i="22"/>
  <c r="S6" i="22"/>
  <c r="R6" i="22"/>
  <c r="P6" i="28"/>
  <c r="Q6" i="28"/>
  <c r="S6" i="28"/>
  <c r="R6" i="28"/>
  <c r="P16" i="33"/>
  <c r="L6" i="33"/>
  <c r="O15" i="33"/>
  <c r="O6" i="33" s="1"/>
  <c r="F15" i="33"/>
  <c r="H6" i="33"/>
  <c r="P12" i="33"/>
  <c r="P11" i="33"/>
  <c r="P6" i="22"/>
  <c r="J10" i="35" l="1"/>
  <c r="H10" i="35"/>
  <c r="E10" i="35"/>
  <c r="I10" i="35"/>
  <c r="P15" i="33"/>
  <c r="C11" i="35"/>
  <c r="D11" i="35" s="1"/>
  <c r="F6" i="33"/>
  <c r="E11" i="35" l="1"/>
  <c r="F11" i="35" s="1"/>
  <c r="G11" i="35" s="1"/>
  <c r="H11" i="35" s="1"/>
  <c r="I11" i="35" s="1"/>
  <c r="J11" i="35" s="1"/>
  <c r="K11" i="35" s="1"/>
  <c r="L11" i="35" s="1"/>
  <c r="M11" i="35" s="1"/>
  <c r="N11" i="35" s="1"/>
  <c r="P10" i="33"/>
  <c r="P9" i="33" l="1"/>
  <c r="P8" i="33" l="1"/>
  <c r="P6" i="33" l="1"/>
  <c r="P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tc={691F990C-20B5-4D0D-AE98-87EAB1263E96}</author>
  </authors>
  <commentList>
    <comment ref="A3" authorId="0" shapeId="0" xr:uid="{691F990C-20B5-4D0D-AE98-87EAB1263E96}">
      <text>
        <t>[Threaded comment]
Your version of Excel allows you to read this threaded comment; however, any edits to it will get removed if the file is opened in a newer version of Excel. Learn more: https://go.microsoft.com/fwlink/?linkid=870924
Comment:
    Integrate this into the calculations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tc={B4873AA0-E6FB-412D-B7C6-8356C8923F8C}</author>
  </authors>
  <commentList>
    <comment ref="A1" authorId="0" shapeId="0" xr:uid="{B4873AA0-E6FB-412D-B7C6-8356C8923F8C}">
      <text>
        <t>[Threaded comment]
Your version of Excel allows you to read this threaded comment; however, any edits to it will get removed if the file is opened in a newer version of Excel. Learn more: https://go.microsoft.com/fwlink/?linkid=870924
Comment:
    I suggest we pull this out. We should make the funding application form available at the same time as the teams form, but it will service more than just the student teams.</t>
      </text>
    </comment>
  </commentList>
</comments>
</file>

<file path=xl/sharedStrings.xml><?xml version="1.0" encoding="utf-8"?>
<sst xmlns="http://schemas.openxmlformats.org/spreadsheetml/2006/main" count="594" uniqueCount="359">
  <si>
    <t>Financial Planning Template for Student Engineering Teams</t>
  </si>
  <si>
    <t>1. Fill out the information below, then proceed to the next tabs.</t>
  </si>
  <si>
    <t>Team Name:</t>
  </si>
  <si>
    <t>Academic Year of Operation:</t>
  </si>
  <si>
    <t>Number of students expected to participate on the team</t>
  </si>
  <si>
    <t>Info &amp; Important Deadlines</t>
  </si>
  <si>
    <r>
      <rPr>
        <sz val="12"/>
        <color rgb="FF000000"/>
        <rFont val="Calibri"/>
        <scheme val="minor"/>
      </rPr>
      <t xml:space="preserve">This document is to be completed by students who would like to ratify a Student Design Team for the 2025-2026 academic year.
Deadlines for the completion &amp; submission of this application document can be found in the table below.
</t>
    </r>
    <r>
      <rPr>
        <b/>
        <sz val="12"/>
        <color rgb="FF000000"/>
        <rFont val="Calibri"/>
        <scheme val="minor"/>
      </rPr>
      <t>Steps</t>
    </r>
    <r>
      <rPr>
        <sz val="12"/>
        <color rgb="FF000000"/>
        <rFont val="Calibri"/>
        <scheme val="minor"/>
      </rPr>
      <t xml:space="preserve">:
1. Complete the worksheet tabs numbered 1 through 6. (Required)
2. Complete the worksheet tab number 7 if more than one competition will be attended.
3. Save &amp; submit a .xlsx copy of the document to </t>
    </r>
    <r>
      <rPr>
        <i/>
        <sz val="12"/>
        <color rgb="FF000000"/>
        <rFont val="Calibri"/>
        <scheme val="minor"/>
      </rPr>
      <t xml:space="preserve">Amanda.Pottie@dal.ca
</t>
    </r>
    <r>
      <rPr>
        <sz val="12"/>
        <color rgb="FF000000"/>
        <rFont val="Calibri"/>
        <scheme val="minor"/>
      </rPr>
      <t xml:space="preserve">Note: This document is intended to be a tool that should be continuously updated throughout the year.
For any questions about how to complete this form, please contact Danielle at </t>
    </r>
    <r>
      <rPr>
        <i/>
        <sz val="12"/>
        <color rgb="FF000000"/>
        <rFont val="Calibri"/>
        <scheme val="minor"/>
      </rPr>
      <t>d.maltais@dal.ca</t>
    </r>
  </si>
  <si>
    <t>Current Date</t>
  </si>
  <si>
    <t>Legend</t>
  </si>
  <si>
    <t>Past Due</t>
  </si>
  <si>
    <t>Deadline this month</t>
  </si>
  <si>
    <t>Deadline next month</t>
  </si>
  <si>
    <t>Date</t>
  </si>
  <si>
    <t>Action</t>
  </si>
  <si>
    <t>Next Steps</t>
  </si>
  <si>
    <t>Submit Student Engineering Team Application Form</t>
  </si>
  <si>
    <r>
      <rPr>
        <sz val="11"/>
        <color rgb="FF000000"/>
        <rFont val="Calibri"/>
        <family val="2"/>
        <scheme val="minor"/>
      </rPr>
      <t xml:space="preserve"> - Application to be reviewed by Student Design Teams Advisory Committee
</t>
    </r>
    <r>
      <rPr>
        <b/>
        <sz val="11"/>
        <color rgb="FF000000"/>
        <rFont val="Calibri"/>
        <family val="2"/>
        <scheme val="minor"/>
      </rPr>
      <t xml:space="preserve">- Participation in the Annual Golf Tournament
</t>
    </r>
    <r>
      <rPr>
        <sz val="11"/>
        <color rgb="FF000000"/>
        <rFont val="Calibri"/>
        <family val="2"/>
        <scheme val="minor"/>
      </rPr>
      <t>- Receive access to Heavy Prototype Lab (HPL) after you're approved as a team and safety training is complete
- Receive access to other Faculty resources</t>
    </r>
  </si>
  <si>
    <t xml:space="preserve"> - Application to be reviewed by Student Design Teams Advisory Committee
- Receive access to Heavy Prototype Lab (HPL) after you're approved as a team and safety training is complete
- Receive access to other Faculty resources</t>
  </si>
  <si>
    <t>Submit Funding Request from Faculty (separate document)</t>
  </si>
  <si>
    <t xml:space="preserve"> - Application to be reviewed by the Dean's Office
- Approved funding amount deposited to Team account</t>
  </si>
  <si>
    <t>Application Form Updated July 2, 2025</t>
  </si>
  <si>
    <t>Instructions about what's for the application versus what's to be used for the whole year, etc.</t>
  </si>
  <si>
    <t>Historical Information</t>
  </si>
  <si>
    <t>Template Link</t>
  </si>
  <si>
    <t>Example Document</t>
  </si>
  <si>
    <t>Questions?</t>
  </si>
  <si>
    <t>End-of-Year Summary document</t>
  </si>
  <si>
    <t>1. End-Of-Year Summary</t>
  </si>
  <si>
    <t>d.maltais@dal.ca</t>
  </si>
  <si>
    <t>Info for Proposed Team</t>
  </si>
  <si>
    <t>Confirm that proposed Faculty Advisor is willing and able to support this role for 2025-2026.</t>
  </si>
  <si>
    <t>Identify the member to be contacted as Team Lead. (This member may hold more than one Lead position)</t>
  </si>
  <si>
    <t>Identify the member to be responsible for keeping the team's finances up-to-date. (This member may hold more than one Lead position)</t>
  </si>
  <si>
    <t>Identify the member to be responsible for fundraising &amp; finding sponsorships for this year. (This member may hold more than one Lead position)</t>
  </si>
  <si>
    <t>Identify the member to be responsible for being the team's Project Manager. (This member may hold more than one Lead position)</t>
  </si>
  <si>
    <t>Identify the member to be responsible for being the team's Safety Officer. (This member may hold more than one Lead position)</t>
  </si>
  <si>
    <t>Use the above information to complete the Proposed Team document.</t>
  </si>
  <si>
    <t>2. Proposed Team</t>
  </si>
  <si>
    <t>Estimated Financials</t>
  </si>
  <si>
    <t>Identify whether or not there has been a Dalhousie bank account setup for this team in previous years.</t>
  </si>
  <si>
    <t>Complete the Estimated Budget document.</t>
  </si>
  <si>
    <t>3. Estimated Budget</t>
  </si>
  <si>
    <t>Complete the Estimated Revenue document.</t>
  </si>
  <si>
    <t>4. Estimated Revenue</t>
  </si>
  <si>
    <t>If you would like to apply for funding directly from the Faculty, please complete the Faculty Request for Funding document.</t>
  </si>
  <si>
    <t>5. Faculty Request for Funding</t>
  </si>
  <si>
    <t>Faculty Resources Required</t>
  </si>
  <si>
    <t>Determine the physical space your team will require, including storage, volume</t>
  </si>
  <si>
    <t>Competition Information</t>
  </si>
  <si>
    <t>Competition #1</t>
  </si>
  <si>
    <t>Competition #2</t>
  </si>
  <si>
    <t>Proposed Project Plan</t>
  </si>
  <si>
    <t>End-of-Year Summary for previous Academic Year</t>
  </si>
  <si>
    <t>If you were a ratified team in the 2024-2025 academic year, please complete the below table.</t>
  </si>
  <si>
    <t xml:space="preserve">Team Name: </t>
  </si>
  <si>
    <t xml:space="preserve">Date of Submission: </t>
  </si>
  <si>
    <t xml:space="preserve">Current Balance in Account(s): </t>
  </si>
  <si>
    <t>Finances (for 2024-2025)</t>
  </si>
  <si>
    <t>Spending Comparison</t>
  </si>
  <si>
    <t xml:space="preserve">Planned Spending (Sept 1 - Aug 31): </t>
  </si>
  <si>
    <t xml:space="preserve">Actual Spending (Sept 1 - Present): </t>
  </si>
  <si>
    <t xml:space="preserve">Anticipated Spending (Present - August 31): </t>
  </si>
  <si>
    <t>Difference between the planned and the actual+ near-term anticipated spending for the year:</t>
  </si>
  <si>
    <t>Revenue Comparison</t>
  </si>
  <si>
    <t xml:space="preserve">Planned Revenue (Sept 1 - Aug 31): </t>
  </si>
  <si>
    <t xml:space="preserve">Actual Revenue (Sept 1 - Present): </t>
  </si>
  <si>
    <t xml:space="preserve">Anticipated Revenue (Present - August 31): </t>
  </si>
  <si>
    <t>Difference between the planned and the actual+ near-term anticipated revenue for the year:</t>
  </si>
  <si>
    <t>Lessons Learned on the financial management of the team</t>
  </si>
  <si>
    <t>Who sponsored your team and how much did they provide?</t>
  </si>
  <si>
    <t>What funding sources other than sponsorship were you able to obtain?</t>
  </si>
  <si>
    <t>Operations (for 2024-2025)</t>
  </si>
  <si>
    <t>Operational Challenges Encountered Last Year (e.g. difficulty finding times to meet, not enough tools available, other Operational challenges)</t>
  </si>
  <si>
    <t>Highlights from Last Year</t>
  </si>
  <si>
    <t>Challenges specific to the application of engineering concepts to this project (i.e. technical challenges)</t>
  </si>
  <si>
    <t>If you went to a competition this year, please describe how it went below</t>
  </si>
  <si>
    <t>Proposed Team Structure</t>
  </si>
  <si>
    <r>
      <rPr>
        <sz val="12"/>
        <color rgb="FF000000"/>
        <rFont val="Calibri"/>
        <scheme val="minor"/>
      </rPr>
      <t xml:space="preserve">Use the below form to develop a proposed team structure for the 2025-2026 academic year.
</t>
    </r>
    <r>
      <rPr>
        <b/>
        <sz val="12"/>
        <color rgb="FFC00000"/>
        <rFont val="Calibri"/>
        <scheme val="minor"/>
      </rPr>
      <t>Change in Scope</t>
    </r>
    <r>
      <rPr>
        <sz val="12"/>
        <color rgb="FFC00000"/>
        <rFont val="Calibri"/>
        <scheme val="minor"/>
      </rPr>
      <t xml:space="preserve">: Throughout the year, any changes to your team goals, description, approach, or competition will require Committee Approval. Please reach out to your Faculty Advisor and Danielle at </t>
    </r>
    <r>
      <rPr>
        <i/>
        <sz val="12"/>
        <color rgb="FFC00000"/>
        <rFont val="Calibri"/>
        <scheme val="minor"/>
      </rPr>
      <t>d.maltais@dal.ca</t>
    </r>
    <r>
      <rPr>
        <sz val="12"/>
        <color rgb="FFC00000"/>
        <rFont val="Calibri"/>
        <scheme val="minor"/>
      </rPr>
      <t xml:space="preserve"> to notify the Committee of a Request for Review.
</t>
    </r>
    <r>
      <rPr>
        <b/>
        <sz val="12"/>
        <color rgb="FF000000"/>
        <rFont val="Calibri"/>
        <scheme val="minor"/>
      </rPr>
      <t xml:space="preserve">
Notes:
</t>
    </r>
    <r>
      <rPr>
        <sz val="12"/>
        <color rgb="FF000000"/>
        <rFont val="Calibri"/>
        <scheme val="minor"/>
      </rPr>
      <t xml:space="preserve">1. Two (2) Team Leads are required, and will be the main points of contact for any Faculty communication.
2. A change in the Team Lead during the academic year will constitute a </t>
    </r>
    <r>
      <rPr>
        <b/>
        <sz val="12"/>
        <color rgb="FF000000"/>
        <rFont val="Calibri"/>
        <scheme val="minor"/>
      </rPr>
      <t>Change in Scope</t>
    </r>
    <r>
      <rPr>
        <sz val="12"/>
        <color rgb="FF000000"/>
        <rFont val="Calibri"/>
        <scheme val="minor"/>
      </rPr>
      <t xml:space="preserve"> and a Request for Review must be submitted.
3. One person may hold more than one role at a time (e.g. Team Lead AND Safety Officer).
4. Feel free to add rows to include additional positions if needed!</t>
    </r>
  </si>
  <si>
    <t>Faculty Advisor Name:</t>
  </si>
  <si>
    <t>Description of Team:</t>
  </si>
  <si>
    <t>Faculty Advisor Email:</t>
  </si>
  <si>
    <t>Number of students estimated to participate on the team:</t>
  </si>
  <si>
    <t>Has your advisor agreed to take on this role for this academic year?:</t>
  </si>
  <si>
    <t>Current Team</t>
  </si>
  <si>
    <t>Next Year Hand-Off (Optional)</t>
  </si>
  <si>
    <t>Position</t>
  </si>
  <si>
    <t>Description of Position</t>
  </si>
  <si>
    <t>Name (Current)</t>
  </si>
  <si>
    <t>Preferred Email (Current)</t>
  </si>
  <si>
    <t>Name (Next Year)</t>
  </si>
  <si>
    <t>Preferred Email (Next Year)</t>
  </si>
  <si>
    <t>Team Lead 1</t>
  </si>
  <si>
    <t>Main point of contact for all faculty-related communications.</t>
  </si>
  <si>
    <t>Team Lead 2</t>
  </si>
  <si>
    <t>Financial Lead</t>
  </si>
  <si>
    <t>Responsible for managing &amp; maintaining the team budget and financial accounts.</t>
  </si>
  <si>
    <t>Sponsorship &amp; Fundraising Lead</t>
  </si>
  <si>
    <t>Owns the communication &amp; relationships with sponsors. Coordinates fundraising activities.</t>
  </si>
  <si>
    <t>Project Management Lead</t>
  </si>
  <si>
    <t>Responsible for delegating projects &amp; budgets to sub-system leads. Ensures projects are executed on time.</t>
  </si>
  <si>
    <t>Safety Officer</t>
  </si>
  <si>
    <t>Supports all new members in scheduling their safety training, and communicates any safety concerns with faculty members.</t>
  </si>
  <si>
    <t>Estimated Spending</t>
  </si>
  <si>
    <t>Use this tab to estimate the total expenses required to operate as a Student Design Team. Use your best guess to fill out as much information as possible. Add columns if necessary.
1. Include items you think (or know) will be covered by a sponsor (e.g. t-shirts).
2. Include items you think (or know) will be covered by students (e.g. food during competition travel).</t>
  </si>
  <si>
    <r>
      <rPr>
        <b/>
        <sz val="11"/>
        <color rgb="FF000000"/>
        <rFont val="Calibri"/>
        <scheme val="minor"/>
      </rPr>
      <t>Step 1</t>
    </r>
    <r>
      <rPr>
        <sz val="11"/>
        <color rgb="FF000000"/>
        <rFont val="Calibri"/>
        <scheme val="minor"/>
      </rPr>
      <t>. Include expenses you believe will be covered by a Sponsor or by Students.</t>
    </r>
  </si>
  <si>
    <r>
      <rPr>
        <b/>
        <sz val="11"/>
        <color rgb="FF000000"/>
        <rFont val="Calibri"/>
        <scheme val="minor"/>
      </rPr>
      <t>Step 2</t>
    </r>
    <r>
      <rPr>
        <sz val="11"/>
        <color rgb="FF000000"/>
        <rFont val="Calibri"/>
        <scheme val="minor"/>
      </rPr>
      <t>. Use your best guess to identify what month you will be making purchases. 
This data is used alongside data from tab #4 to estimate a summary of the team's cash flow (tab #8), identifying areas where the account may become cash negative (below $0).</t>
    </r>
  </si>
  <si>
    <r>
      <rPr>
        <b/>
        <sz val="11"/>
        <color rgb="FF000000"/>
        <rFont val="Calibri"/>
        <scheme val="minor"/>
      </rPr>
      <t>Step 3</t>
    </r>
    <r>
      <rPr>
        <sz val="11"/>
        <color rgb="FF000000"/>
        <rFont val="Calibri"/>
        <scheme val="minor"/>
      </rPr>
      <t>. Use your best guess to estimate how the team will be covering the identified expense. The percentages for each row must equal 100%.</t>
    </r>
  </si>
  <si>
    <r>
      <rPr>
        <b/>
        <sz val="11"/>
        <color rgb="FF000000"/>
        <rFont val="Calibri"/>
        <scheme val="minor"/>
      </rPr>
      <t>Step 4.</t>
    </r>
    <r>
      <rPr>
        <sz val="11"/>
        <color rgb="FF000000"/>
        <rFont val="Calibri"/>
        <scheme val="minor"/>
      </rPr>
      <t xml:space="preserve"> Add any comments you would like the Review Committee to know about this expense.</t>
    </r>
  </si>
  <si>
    <t>Line #</t>
  </si>
  <si>
    <t>Category</t>
  </si>
  <si>
    <t>Description of Spending</t>
  </si>
  <si>
    <t>09-Sep</t>
  </si>
  <si>
    <t>10-Oct</t>
  </si>
  <si>
    <t>11-Nov</t>
  </si>
  <si>
    <t>12-Dec</t>
  </si>
  <si>
    <t>01-Jan</t>
  </si>
  <si>
    <t>02-Feb</t>
  </si>
  <si>
    <t>03-Mar</t>
  </si>
  <si>
    <t>04-Apr</t>
  </si>
  <si>
    <t>05-May</t>
  </si>
  <si>
    <t>06-Jun</t>
  </si>
  <si>
    <t>07-Jul</t>
  </si>
  <si>
    <t>08-Aug</t>
  </si>
  <si>
    <t>Total</t>
  </si>
  <si>
    <t>% Covered by Student(s)</t>
  </si>
  <si>
    <t>% Covered by Sponsorship</t>
  </si>
  <si>
    <t>% Covered by Fundraising</t>
  </si>
  <si>
    <t>Comments (optional)</t>
  </si>
  <si>
    <t>GRAND TOTAL</t>
  </si>
  <si>
    <t>Raw Materials</t>
  </si>
  <si>
    <t>Equipment</t>
  </si>
  <si>
    <t>Tools</t>
  </si>
  <si>
    <t>Consumables</t>
  </si>
  <si>
    <t>Software</t>
  </si>
  <si>
    <t>Services</t>
  </si>
  <si>
    <t>Marketing &amp; Events</t>
  </si>
  <si>
    <t>T-shirts / other team swag</t>
  </si>
  <si>
    <t>Team Stand-Up Banner</t>
  </si>
  <si>
    <t>Registration Deposit</t>
  </si>
  <si>
    <t>Registration Final Payment</t>
  </si>
  <si>
    <t>Transportation - Flights</t>
  </si>
  <si>
    <t>Transportation - Vehicle Rental</t>
  </si>
  <si>
    <t>Transportation - Gas</t>
  </si>
  <si>
    <t>Accommodation Deposit</t>
  </si>
  <si>
    <t>Accommodation Final Payment</t>
  </si>
  <si>
    <t>Food</t>
  </si>
  <si>
    <t>Other</t>
  </si>
  <si>
    <t>Registration</t>
  </si>
  <si>
    <t>Transportation</t>
  </si>
  <si>
    <t>Accommodation</t>
  </si>
  <si>
    <t>please specify</t>
  </si>
  <si>
    <t>This tab is an example of how to estimate the total expenses required to operate as a Student Design Team (Example Team A). The values are a best guess according to the needs of the team.</t>
  </si>
  <si>
    <t>Example Team A</t>
  </si>
  <si>
    <t>Include expenses you believe will be covered by a Sponsor or by Students.</t>
  </si>
  <si>
    <t xml:space="preserve">Use your best guess to identify what month you will be making purchases. </t>
  </si>
  <si>
    <t>Use your best guess to estimate how the team will be covering the identified expense. The percentages for each row must equal 100%.</t>
  </si>
  <si>
    <t>Add any comments you would like the Review Committee to know about this expense.</t>
  </si>
  <si>
    <t>Comments</t>
  </si>
  <si>
    <t>Metal Tubing</t>
  </si>
  <si>
    <t>Fiberglass (weave, resin, etc.)</t>
  </si>
  <si>
    <t>Electronic Components</t>
  </si>
  <si>
    <t>Fasteners</t>
  </si>
  <si>
    <t>COTS (Commercial, Off-the-Shelf Parts) [e.g. tires]</t>
  </si>
  <si>
    <t>Spray Paint, Solder, Adhesives, Tape, etc.</t>
  </si>
  <si>
    <t>PPE</t>
  </si>
  <si>
    <t>Welding services</t>
  </si>
  <si>
    <t>Battery wire bonding</t>
  </si>
  <si>
    <t>No flying required</t>
  </si>
  <si>
    <t>2 vehicle rentals for 4 days</t>
  </si>
  <si>
    <t>3000km of travel (there and back)</t>
  </si>
  <si>
    <t>3 nights of AirBNB accoommodations</t>
  </si>
  <si>
    <t>Split by each member attending competition</t>
  </si>
  <si>
    <t>Estimated Revenue</t>
  </si>
  <si>
    <r>
      <rPr>
        <b/>
        <sz val="12"/>
        <color rgb="FF000000"/>
        <rFont val="Calibri"/>
        <family val="2"/>
        <scheme val="minor"/>
      </rPr>
      <t>Sponsorship Types</t>
    </r>
    <r>
      <rPr>
        <sz val="12"/>
        <color rgb="FF000000"/>
        <rFont val="Calibri"/>
        <family val="2"/>
        <scheme val="minor"/>
      </rPr>
      <t>:
1. Monetary = cash
2. Materials in Kind = raw parts or materials (e.g. epoxy, aluminum billots, t-shirts, etc.)
3. Services in Kind = services (e.g. welding, transportation, etc.)
4. Other</t>
    </r>
  </si>
  <si>
    <t>Sponsorship Tracker</t>
  </si>
  <si>
    <r>
      <rPr>
        <sz val="12"/>
        <color rgb="FF000000"/>
        <rFont val="Calibri"/>
        <scheme val="minor"/>
      </rPr>
      <t xml:space="preserve">Keep track of your planned &amp; actual Sponsorships by using the table below.
Items in </t>
    </r>
    <r>
      <rPr>
        <b/>
        <sz val="12"/>
        <color rgb="FF000000"/>
        <rFont val="Calibri"/>
        <scheme val="minor"/>
      </rPr>
      <t>YELLOW</t>
    </r>
    <r>
      <rPr>
        <sz val="12"/>
        <color rgb="FF000000"/>
        <rFont val="Calibri"/>
        <scheme val="minor"/>
      </rPr>
      <t xml:space="preserve"> are to be used for planning throughout the year, and are not required for application submission.
Note: previous year ask limitations -- not in effect tthis year.
any ask from sponsor &gt;=$5k please contact alisha.johnson@dal.ca</t>
    </r>
  </si>
  <si>
    <r>
      <rPr>
        <b/>
        <sz val="12"/>
        <color rgb="FFC00000"/>
        <rFont val="Calibri"/>
        <scheme val="minor"/>
      </rPr>
      <t>Note:</t>
    </r>
    <r>
      <rPr>
        <sz val="12"/>
        <color rgb="FFC00000"/>
        <rFont val="Calibri"/>
        <scheme val="minor"/>
      </rPr>
      <t xml:space="preserve"> In previous years, the Faculty has requested that you do not reach out to certain companies for sponsorship (e.g. Irving, Lockheed, etc.).</t>
    </r>
    <r>
      <rPr>
        <b/>
        <sz val="12"/>
        <color rgb="FFC00000"/>
        <rFont val="Calibri"/>
        <scheme val="minor"/>
      </rPr>
      <t xml:space="preserve"> There are no such limitations for the 2025-2026 fiscal year. </t>
    </r>
    <r>
      <rPr>
        <sz val="12"/>
        <color rgb="FFC00000"/>
        <rFont val="Calibri"/>
        <scheme val="minor"/>
      </rPr>
      <t xml:space="preserve">For ANY sponsorship valued at or greater than $5,000, please notify </t>
    </r>
    <r>
      <rPr>
        <i/>
        <sz val="12"/>
        <color rgb="FFC00000"/>
        <rFont val="Calibri"/>
        <scheme val="minor"/>
      </rPr>
      <t xml:space="preserve">alisha.johnson@dal.ca </t>
    </r>
    <r>
      <rPr>
        <sz val="12"/>
        <color rgb="FFC00000"/>
        <rFont val="Calibri"/>
        <scheme val="minor"/>
      </rPr>
      <t>to discuss next steps.</t>
    </r>
  </si>
  <si>
    <t>Company Info</t>
  </si>
  <si>
    <t>Planned Outreach</t>
  </si>
  <si>
    <t>Actual Outreach Outcomes (to be completed throughout the year)</t>
  </si>
  <si>
    <t>Helper Columns, Keep Hidden</t>
  </si>
  <si>
    <t>Sponsor</t>
  </si>
  <si>
    <t>Contact or Grant Name</t>
  </si>
  <si>
    <t>Email/Phone #</t>
  </si>
  <si>
    <t>Planned Date of Outreach</t>
  </si>
  <si>
    <t>Planned Method of Outreach</t>
  </si>
  <si>
    <t>Planned Sponsorship Type</t>
  </si>
  <si>
    <t>Planned Dollar value of ask from Sponsor</t>
  </si>
  <si>
    <t>Actual Date of Outreach</t>
  </si>
  <si>
    <t>Status</t>
  </si>
  <si>
    <t>Nothing column, hide to keep it clean (1)</t>
  </si>
  <si>
    <t>Nothing column, hide to keep it clean (2)</t>
  </si>
  <si>
    <t>Actual Sponsorship</t>
  </si>
  <si>
    <t>Deliverable(s) Promised</t>
  </si>
  <si>
    <t>Stewardship Month</t>
  </si>
  <si>
    <t>Month of Planned Outreach</t>
  </si>
  <si>
    <t>Month of Actual Outreach</t>
  </si>
  <si>
    <t>Fundraising Tracker</t>
  </si>
  <si>
    <t>Keep track of your planned &amp; actual Fundraisers by using the table below.</t>
  </si>
  <si>
    <t>Event Plan</t>
  </si>
  <si>
    <t>Actuals (to be completed throughout the year)</t>
  </si>
  <si>
    <t>Name of Fundraiser</t>
  </si>
  <si>
    <t>Description of Fundraising Event</t>
  </si>
  <si>
    <t>Planned Start Date</t>
  </si>
  <si>
    <t>Planned End Date</t>
  </si>
  <si>
    <t>Expected Dollar Raised</t>
  </si>
  <si>
    <t>Actual Start Date</t>
  </si>
  <si>
    <t>Actual End Date</t>
  </si>
  <si>
    <t>Actual Dollars Raised</t>
  </si>
  <si>
    <t>Current Balance of Account</t>
  </si>
  <si>
    <t>Revenue Type</t>
  </si>
  <si>
    <t>Sponsor Name/Target Audience</t>
  </si>
  <si>
    <t>Description of Revenue</t>
  </si>
  <si>
    <t>Sponsorship - Monetary</t>
  </si>
  <si>
    <t>Irving Shipbuilding</t>
  </si>
  <si>
    <t>Funding for safety training</t>
  </si>
  <si>
    <t>Sponsorship - Services</t>
  </si>
  <si>
    <t>Velocity Welding</t>
  </si>
  <si>
    <t>Welding of the frame</t>
  </si>
  <si>
    <t>Fresh Prints</t>
  </si>
  <si>
    <t>15% Discount on Team Tshirts</t>
  </si>
  <si>
    <t>Sponsorship - Materials</t>
  </si>
  <si>
    <t>15% Discount on 3D printer filament</t>
  </si>
  <si>
    <t>Fundraising - Project Dal</t>
  </si>
  <si>
    <t>ProjectDAL</t>
  </si>
  <si>
    <t>$ for specific expensive component</t>
  </si>
  <si>
    <t>Fundraising - Other</t>
  </si>
  <si>
    <t>Audience: Students</t>
  </si>
  <si>
    <t>Pizza fundraiser in IDEA auditorium</t>
  </si>
  <si>
    <t>Faculty Funding (not SEEF)</t>
  </si>
  <si>
    <t>SEEF</t>
  </si>
  <si>
    <t>$ for competition car rental/transportation (winter application)</t>
  </si>
  <si>
    <t>$ for general parts (summer application)</t>
  </si>
  <si>
    <t>$ to cover upfront fundraising costs (fall application)</t>
  </si>
  <si>
    <t>EngineersNS</t>
  </si>
  <si>
    <t>$ for conference registration fees</t>
  </si>
  <si>
    <t>IEEE</t>
  </si>
  <si>
    <t>$ for electrical components</t>
  </si>
  <si>
    <t>Golf Tournament</t>
  </si>
  <si>
    <t>Faculty Request for Funding</t>
  </si>
  <si>
    <t>Account Information</t>
  </si>
  <si>
    <t>How much money does the team currently have in its account(s)?</t>
  </si>
  <si>
    <t>Team Account #</t>
  </si>
  <si>
    <t>Proposal</t>
  </si>
  <si>
    <t>What is the TOTAL amount of money being requested by the team?</t>
  </si>
  <si>
    <t>How will this funding be used by the team? Be specific in your write-up.</t>
  </si>
  <si>
    <t>Please discuss the impact that successful funding will have on the students within your team, and the team's overall success.</t>
  </si>
  <si>
    <t>Faculty Resources</t>
  </si>
  <si>
    <t>This tab will be used to help plan and distribute faculty resources needed throughout the 2025-2026 academic year.</t>
  </si>
  <si>
    <t>Estimated Square Footage of Floor Space Required:</t>
  </si>
  <si>
    <t>sqft</t>
  </si>
  <si>
    <t>Are there any items that will be taller than 4ft tall in your space? If yes, please explain.</t>
  </si>
  <si>
    <t>Tool list available here: Engineering Team Resources</t>
  </si>
  <si>
    <t xml:space="preserve">Describe any specialized tools you will need which are not currently available in the heavy prototype space: </t>
  </si>
  <si>
    <t>Staff &amp; Faculty Support</t>
  </si>
  <si>
    <t>Do you require any of the below support from Staff &amp; Faculty this year:</t>
  </si>
  <si>
    <t>Yes</t>
  </si>
  <si>
    <t>Possibly</t>
  </si>
  <si>
    <t>Unknown at this time</t>
  </si>
  <si>
    <t>6' x 12' Trailer (for competition)</t>
  </si>
  <si>
    <t>Faculty Truck (for prototype testing)</t>
  </si>
  <si>
    <t>Faculty Member for travel </t>
  </si>
  <si>
    <t>Paint Booth</t>
  </si>
  <si>
    <t>3D Printing</t>
  </si>
  <si>
    <t>Prusa XL 3D Printing</t>
  </si>
  <si>
    <t>Use of tools in Heavy Prototype Lab (HPL) </t>
  </si>
  <si>
    <t>Use of tools used by Technicians (welding, plasma cutting, other)</t>
  </si>
  <si>
    <t>Tools in MakerSpace </t>
  </si>
  <si>
    <t>Support for developing a Budget</t>
  </si>
  <si>
    <t>Project Management &amp; Planning Support </t>
  </si>
  <si>
    <t>Technical Design Reviews</t>
  </si>
  <si>
    <t>Other: (please specify)</t>
  </si>
  <si>
    <t>Take your best guess to estimate the number of hours of support from the technician staff you will require each month.</t>
  </si>
  <si>
    <t>Hours from someone with what type of skills?</t>
  </si>
  <si>
    <t>Machine Shop Technicians</t>
  </si>
  <si>
    <t>Electrical Shop Technicians</t>
  </si>
  <si>
    <t>Welding</t>
  </si>
  <si>
    <t>Civil</t>
  </si>
  <si>
    <t>Chemical</t>
  </si>
  <si>
    <t>Competition #1 Information</t>
  </si>
  <si>
    <r>
      <rPr>
        <b/>
        <sz val="12"/>
        <color rgb="FFC00000"/>
        <rFont val="Calibri"/>
        <scheme val="minor"/>
      </rPr>
      <t xml:space="preserve">Change in Scope: </t>
    </r>
    <r>
      <rPr>
        <sz val="12"/>
        <color rgb="FFC00000"/>
        <rFont val="Calibri"/>
        <scheme val="minor"/>
      </rPr>
      <t xml:space="preserve">Throughout the year, any changes to your team goals, description, approach, or competition will require Committee Approval. Please reach out to your Faculty Advisor and Danielle at </t>
    </r>
    <r>
      <rPr>
        <i/>
        <sz val="12"/>
        <color rgb="FFC00000"/>
        <rFont val="Calibri"/>
        <scheme val="minor"/>
      </rPr>
      <t>d.maltais@dal.ca</t>
    </r>
    <r>
      <rPr>
        <sz val="12"/>
        <color rgb="FFC00000"/>
        <rFont val="Calibri"/>
        <scheme val="minor"/>
      </rPr>
      <t xml:space="preserve"> to notify the Committee of a Request for Review.
</t>
    </r>
    <r>
      <rPr>
        <b/>
        <sz val="12"/>
        <color rgb="FF000000"/>
        <rFont val="Calibri"/>
        <scheme val="minor"/>
      </rPr>
      <t>Note 1</t>
    </r>
    <r>
      <rPr>
        <sz val="12"/>
        <color rgb="FF000000"/>
        <rFont val="Calibri"/>
        <scheme val="minor"/>
      </rPr>
      <t xml:space="preserve">: A change in the Competition Information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 xml:space="preserve">Note 2: </t>
    </r>
    <r>
      <rPr>
        <sz val="12"/>
        <color rgb="FF000000"/>
        <rFont val="Calibri"/>
        <scheme val="minor"/>
      </rPr>
      <t xml:space="preserve">The addition of a second competition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Note 3</t>
    </r>
    <r>
      <rPr>
        <sz val="12"/>
        <color rgb="FF000000"/>
        <rFont val="Calibri"/>
        <scheme val="minor"/>
      </rPr>
      <t xml:space="preserve">: A cancellation of Competition #1 by the competition organizers or by decision from Team Leads will constitute a </t>
    </r>
    <r>
      <rPr>
        <b/>
        <sz val="12"/>
        <color rgb="FF000000"/>
        <rFont val="Calibri"/>
        <scheme val="minor"/>
      </rPr>
      <t>Change in Scope</t>
    </r>
    <r>
      <rPr>
        <sz val="12"/>
        <color rgb="FF000000"/>
        <rFont val="Calibri"/>
        <scheme val="minor"/>
      </rPr>
      <t xml:space="preserve"> and a Request for Review must be submitted.</t>
    </r>
  </si>
  <si>
    <t>Name of Competition #1</t>
  </si>
  <si>
    <t>Competition Start Date (mmm-dd-yy)</t>
  </si>
  <si>
    <t>Competition End Date (mmm-dd-yy)</t>
  </si>
  <si>
    <t>Estimated Duration of Competition (in days, including travel)</t>
  </si>
  <si>
    <t>Location of Competition (City, Country)</t>
  </si>
  <si>
    <t>Registration Information</t>
  </si>
  <si>
    <t>Is there a Registration Fee?</t>
  </si>
  <si>
    <t>What is the total Registration Fee amount (CAD)?</t>
  </si>
  <si>
    <t>Deadline for Registration Fee (mmm-dd-yy)</t>
  </si>
  <si>
    <t>When is the last date the team is able to pull out with no financial repercussions?</t>
  </si>
  <si>
    <t>Deliverables to Compete</t>
  </si>
  <si>
    <t>Are there deliverables required to compete? (e.g. Design report)</t>
  </si>
  <si>
    <t>If yes, please list</t>
  </si>
  <si>
    <t>Transportation &amp; Accommodations</t>
  </si>
  <si>
    <t>Does your team require the Faculty Trailer for transportation?</t>
  </si>
  <si>
    <t>Expected transportation method (drive, fly, both)</t>
  </si>
  <si>
    <t>Competition #2 Information</t>
  </si>
  <si>
    <r>
      <rPr>
        <b/>
        <sz val="12"/>
        <color rgb="FFC00000"/>
        <rFont val="Calibri"/>
        <scheme val="minor"/>
      </rPr>
      <t xml:space="preserve">Change in Scope: </t>
    </r>
    <r>
      <rPr>
        <sz val="12"/>
        <color rgb="FFC00000"/>
        <rFont val="Calibri"/>
        <scheme val="minor"/>
      </rPr>
      <t xml:space="preserve">Throughout the year, any changes to your team goals, description, approach, or competition will require Committee Approval. Please reach out to your Faculty Advisor and Danielle at d.maltais@dal.ca to notify the Committee of a Request for Review.
</t>
    </r>
    <r>
      <rPr>
        <b/>
        <sz val="12"/>
        <color rgb="FF000000"/>
        <rFont val="Calibri"/>
        <scheme val="minor"/>
      </rPr>
      <t>Note 1</t>
    </r>
    <r>
      <rPr>
        <sz val="12"/>
        <color rgb="FF000000"/>
        <rFont val="Calibri"/>
        <scheme val="minor"/>
      </rPr>
      <t xml:space="preserve">: A change in the Competition Information during the academic year will constitute a </t>
    </r>
    <r>
      <rPr>
        <b/>
        <sz val="12"/>
        <color rgb="FF000000"/>
        <rFont val="Calibri"/>
        <scheme val="minor"/>
      </rPr>
      <t>Change in Scope</t>
    </r>
    <r>
      <rPr>
        <sz val="12"/>
        <color rgb="FF000000"/>
        <rFont val="Calibri"/>
        <scheme val="minor"/>
      </rPr>
      <t xml:space="preserve"> and a Request for Review must be submitted.
</t>
    </r>
    <r>
      <rPr>
        <b/>
        <sz val="12"/>
        <color rgb="FF000000"/>
        <rFont val="Calibri"/>
        <scheme val="minor"/>
      </rPr>
      <t>Note 2:</t>
    </r>
    <r>
      <rPr>
        <sz val="12"/>
        <color rgb="FF000000"/>
        <rFont val="Calibri"/>
        <scheme val="minor"/>
      </rPr>
      <t xml:space="preserve"> A cancellation of Competition #2 by the competition organizers or by decision from Team Leads will constitute a </t>
    </r>
    <r>
      <rPr>
        <b/>
        <sz val="12"/>
        <color rgb="FF000000"/>
        <rFont val="Calibri"/>
        <scheme val="minor"/>
      </rPr>
      <t>Change in Scope</t>
    </r>
    <r>
      <rPr>
        <sz val="12"/>
        <color rgb="FF000000"/>
        <rFont val="Calibri"/>
        <scheme val="minor"/>
      </rPr>
      <t xml:space="preserve"> and a Request for Review must be submitted.</t>
    </r>
  </si>
  <si>
    <t>Name of Competition #2</t>
  </si>
  <si>
    <t xml:space="preserve">Instructions: Please fill in all of the cells that have a hatched border. You may add new rows as required. The rest of the cells are read-only. </t>
  </si>
  <si>
    <t>Where there any promises to receive this fundraising? Has it been fulfilled?</t>
  </si>
  <si>
    <t>Expected Sources of Revenue</t>
  </si>
  <si>
    <t>Timing of outreach</t>
  </si>
  <si>
    <t>Method of Outreach</t>
  </si>
  <si>
    <t>Total Ask</t>
  </si>
  <si>
    <t>Is the revenue already confirmed?</t>
  </si>
  <si>
    <t>Contact at organisation</t>
  </si>
  <si>
    <t>Stewardship Report Month</t>
  </si>
  <si>
    <t>Comments 
(example: do you know what month you'd get the funds)</t>
  </si>
  <si>
    <t>Cash Flow Summary</t>
  </si>
  <si>
    <r>
      <rPr>
        <sz val="12"/>
        <color rgb="FF000000"/>
        <rFont val="Calibri"/>
        <family val="2"/>
        <scheme val="minor"/>
      </rPr>
      <t xml:space="preserve">This worksheet may be used as a tool to identify areas of concern in your financial plan. It auto-populates using information from tabs #3 and #4. </t>
    </r>
    <r>
      <rPr>
        <b/>
        <sz val="12"/>
        <color rgb="FF000000"/>
        <rFont val="Calibri"/>
        <family val="2"/>
        <scheme val="minor"/>
      </rPr>
      <t>There is no further information that needs to be added to this table.</t>
    </r>
  </si>
  <si>
    <t>Tab</t>
  </si>
  <si>
    <t>Today</t>
  </si>
  <si>
    <t>4. Current Value of Account</t>
  </si>
  <si>
    <t>3. Total to be spent</t>
  </si>
  <si>
    <t>4. Total to be raised from Sponsors</t>
  </si>
  <si>
    <t>5. Total to be raised from Events</t>
  </si>
  <si>
    <t>Monthly Delta</t>
  </si>
  <si>
    <t>Anticipated Account Balance</t>
  </si>
  <si>
    <t>Communication Info</t>
  </si>
  <si>
    <t>Current Status</t>
  </si>
  <si>
    <t>Name</t>
  </si>
  <si>
    <t>Date of Outreach</t>
  </si>
  <si>
    <t>Sponsorship Type</t>
  </si>
  <si>
    <t>Ask from Sponsor</t>
  </si>
  <si>
    <t>No</t>
  </si>
  <si>
    <t>Sponsorship</t>
  </si>
  <si>
    <t>Communication Method</t>
  </si>
  <si>
    <t>Sponsorship Status</t>
  </si>
  <si>
    <t>Email</t>
  </si>
  <si>
    <t>Monetary</t>
  </si>
  <si>
    <t>Plan to contact</t>
  </si>
  <si>
    <t>Phone</t>
  </si>
  <si>
    <t>Materials in kind</t>
  </si>
  <si>
    <t>Contacted - Awaiting reply</t>
  </si>
  <si>
    <t>In Person</t>
  </si>
  <si>
    <t>Services in kind</t>
  </si>
  <si>
    <t>Denied</t>
  </si>
  <si>
    <t>Website Form</t>
  </si>
  <si>
    <t>Confirmed</t>
  </si>
  <si>
    <t>Delivered / Completed</t>
  </si>
  <si>
    <t>Transactions</t>
  </si>
  <si>
    <t>Billing Cycle</t>
  </si>
  <si>
    <t>Transaction Method</t>
  </si>
  <si>
    <t>Transaction Status</t>
  </si>
  <si>
    <t>Pending</t>
  </si>
  <si>
    <t>Faculty PCard - Danielle Maltais</t>
  </si>
  <si>
    <t>N/A</t>
  </si>
  <si>
    <t>Faculty PCard - Chris Waterman</t>
  </si>
  <si>
    <t>Reimbursement Submitted</t>
  </si>
  <si>
    <t>Personal (Chrome River)</t>
  </si>
  <si>
    <t>Rembursement Deposited</t>
  </si>
  <si>
    <t>Cheque</t>
  </si>
  <si>
    <t>Cheque Submitted to Faculty</t>
  </si>
  <si>
    <t>Cheque Deposited to Account</t>
  </si>
  <si>
    <t>Revenue</t>
  </si>
  <si>
    <t>Spending Categories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</si>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</sst>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00_-;\-&quot;$&quot;* #,##0.00_-;_-&quot;$&quot;* &quot;-&quot;??_-;_-@_-"/>
    <numFmt numFmtId="165" formatCode="_-&quot;$&quot;* #,##0_-;\-&quot;$&quot;* #,##0_-;_-&quot;$&quot;* &quot;-&quot;??_-;_-@_-"/>
    <numFmt numFmtId="166" formatCode="[$-409]d\-mmm\-yyyy;@"/>
    <numFmt numFmtId="167" formatCode="_([$$-409]* #,##0.00_);_([$$-409]* \(#,##0.00\);_([$$-409]* &quot;-&quot;??_);_(@_)"/>
    <numFmt numFmtId="168" formatCode="&quot;$&quot;#,##0.00"/>
    <numFmt numFmtId="169" formatCode="[$-409]mmm\-yy;@"/>
    <numFmt numFmtId="170" formatCode="[$-409]mmmm\ d\,\ yyyy;@"/>
  </numFmts>
  <fonts count="35">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0"/>
      <color rgb="FF000000"/>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8"/>
      <color theme="1"/>
      <name val="Calibri"/>
      <family val="2"/>
      <scheme val="minor"/>
    </font>
    <font>
      <b/>
      <sz val="11"/>
      <color rgb="FF000000"/>
      <name val="Calibri"/>
      <family val="2"/>
      <scheme val="minor"/>
    </font>
    <font>
      <sz val="8"/>
      <name val="Calibri"/>
      <family val="2"/>
      <scheme val="minor"/>
    </font>
    <font>
      <sz val="11"/>
      <color theme="1"/>
      <name val="Aptos"/>
      <family val="2"/>
    </font>
    <font>
      <b/>
      <sz val="20"/>
      <color theme="1"/>
      <name val="Calibri"/>
      <family val="2"/>
      <scheme val="minor"/>
    </font>
    <font>
      <sz val="12"/>
      <color rgb="FF000000"/>
      <name val="Calibri"/>
      <family val="2"/>
      <scheme val="minor"/>
    </font>
    <font>
      <sz val="12"/>
      <color theme="1"/>
      <name val="Calibri"/>
      <family val="2"/>
      <scheme val="minor"/>
    </font>
    <font>
      <b/>
      <sz val="12"/>
      <color rgb="FF000000"/>
      <name val="Calibri"/>
      <family val="2"/>
      <scheme val="minor"/>
    </font>
    <font>
      <sz val="18"/>
      <color theme="1"/>
      <name val="Calibri"/>
      <family val="2"/>
      <scheme val="minor"/>
    </font>
    <font>
      <b/>
      <sz val="11"/>
      <color theme="1"/>
      <name val="Calibri"/>
      <scheme val="minor"/>
    </font>
    <font>
      <sz val="12"/>
      <color rgb="FF000000"/>
      <name val="Calibri"/>
      <scheme val="minor"/>
    </font>
    <font>
      <b/>
      <sz val="12"/>
      <color rgb="FF000000"/>
      <name val="Calibri"/>
      <scheme val="minor"/>
    </font>
    <font>
      <i/>
      <sz val="12"/>
      <color rgb="FF000000"/>
      <name val="Calibri"/>
      <scheme val="minor"/>
    </font>
    <font>
      <sz val="12"/>
      <color rgb="FFC00000"/>
      <name val="Calibri"/>
      <scheme val="minor"/>
    </font>
    <font>
      <b/>
      <sz val="12"/>
      <color rgb="FFC00000"/>
      <name val="Calibri"/>
      <scheme val="minor"/>
    </font>
    <font>
      <i/>
      <sz val="12"/>
      <color rgb="FFC00000"/>
      <name val="Calibri"/>
      <scheme val="minor"/>
    </font>
    <font>
      <i/>
      <sz val="11"/>
      <color theme="1"/>
      <name val="Calibri"/>
      <scheme val="minor"/>
    </font>
    <font>
      <b/>
      <sz val="11"/>
      <name val="Calibri"/>
      <family val="2"/>
      <scheme val="minor"/>
    </font>
    <font>
      <b/>
      <u/>
      <sz val="11"/>
      <color theme="10"/>
      <name val="Calibri"/>
      <family val="2"/>
      <scheme val="minor"/>
    </font>
    <font>
      <b/>
      <sz val="11"/>
      <color rgb="FF000000"/>
      <name val="Calibri"/>
      <scheme val="minor"/>
    </font>
    <font>
      <sz val="11"/>
      <color rgb="FF000000"/>
      <name val="Calibri"/>
      <scheme val="minor"/>
    </font>
  </fonts>
  <fills count="1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21"/>
        <bgColor indexed="64"/>
      </patternFill>
    </fill>
    <fill>
      <patternFill patternType="solid">
        <fgColor theme="1"/>
        <bgColor indexed="64"/>
      </patternFill>
    </fill>
    <fill>
      <patternFill patternType="solid">
        <fgColor theme="7" tint="0.79998168889431442"/>
        <bgColor theme="4" tint="0.79998168889431442"/>
      </patternFill>
    </fill>
    <fill>
      <patternFill patternType="solid">
        <fgColor theme="7" tint="0.59999389629810485"/>
        <bgColor theme="4"/>
      </patternFill>
    </fill>
    <fill>
      <patternFill patternType="solid">
        <fgColor theme="7" tint="0.39997558519241921"/>
        <bgColor indexed="64"/>
      </patternFill>
    </fill>
  </fills>
  <borders count="72">
    <border>
      <left/>
      <right/>
      <top/>
      <bottom/>
      <diagonal/>
    </border>
    <border>
      <left style="dotted">
        <color indexed="64"/>
      </left>
      <right style="dotted">
        <color indexed="64"/>
      </right>
      <top style="dotted">
        <color indexed="64"/>
      </top>
      <bottom style="dotted">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right/>
      <top/>
      <bottom style="thin">
        <color theme="4" tint="0.39997558519241921"/>
      </bottom>
      <diagonal/>
    </border>
    <border>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right style="thin">
        <color rgb="FF000000"/>
      </right>
      <top/>
      <bottom/>
      <diagonal/>
    </border>
    <border>
      <left/>
      <right/>
      <top style="thin">
        <color indexed="64"/>
      </top>
      <bottom style="thin">
        <color indexed="64"/>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style="thin">
        <color rgb="FF000000"/>
      </left>
      <right style="medium">
        <color indexed="64"/>
      </right>
      <top/>
      <bottom style="medium">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diagonal/>
    </border>
    <border>
      <left/>
      <right style="medium">
        <color indexed="64"/>
      </right>
      <top/>
      <bottom/>
      <diagonal/>
    </border>
  </borders>
  <cellStyleXfs count="12">
    <xf numFmtId="0" fontId="0" fillId="0" borderId="0"/>
    <xf numFmtId="0" fontId="4" fillId="0" borderId="0"/>
    <xf numFmtId="0" fontId="5" fillId="0" borderId="0" applyNumberForma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6" fillId="0" borderId="0"/>
    <xf numFmtId="0" fontId="3" fillId="0" borderId="0"/>
    <xf numFmtId="164" fontId="3" fillId="0" borderId="0" applyFont="0" applyFill="0" applyBorder="0" applyAlignment="0" applyProtection="0"/>
    <xf numFmtId="0" fontId="2" fillId="0" borderId="0"/>
    <xf numFmtId="164" fontId="9" fillId="0" borderId="0" applyFont="0" applyFill="0" applyBorder="0" applyAlignment="0" applyProtection="0"/>
    <xf numFmtId="0" fontId="13" fillId="0" borderId="0" applyNumberFormat="0" applyFill="0" applyBorder="0" applyAlignment="0" applyProtection="0"/>
    <xf numFmtId="9" fontId="9" fillId="0" borderId="0" applyFont="0" applyFill="0" applyBorder="0" applyAlignment="0" applyProtection="0"/>
  </cellStyleXfs>
  <cellXfs count="284">
    <xf numFmtId="0" fontId="0" fillId="0" borderId="0" xfId="0"/>
    <xf numFmtId="0" fontId="3" fillId="0" borderId="0" xfId="6" applyProtection="1">
      <protection locked="0"/>
    </xf>
    <xf numFmtId="0" fontId="3" fillId="0" borderId="0" xfId="6"/>
    <xf numFmtId="0" fontId="3" fillId="0" borderId="0" xfId="6" applyAlignment="1" applyProtection="1">
      <alignment wrapText="1"/>
      <protection locked="0"/>
    </xf>
    <xf numFmtId="0" fontId="3" fillId="0" borderId="0" xfId="6" applyAlignment="1">
      <alignment wrapText="1"/>
    </xf>
    <xf numFmtId="0" fontId="0" fillId="0" borderId="0" xfId="0" applyAlignment="1">
      <alignment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11" fillId="2" borderId="4" xfId="6" applyFont="1" applyFill="1" applyBorder="1" applyAlignment="1">
      <alignment horizontal="center" vertical="center" wrapText="1"/>
    </xf>
    <xf numFmtId="0" fontId="10" fillId="0" borderId="0" xfId="0" applyFont="1"/>
    <xf numFmtId="0" fontId="11" fillId="2" borderId="11" xfId="6" applyFont="1" applyFill="1" applyBorder="1" applyAlignment="1">
      <alignment horizontal="center" vertical="center" wrapText="1"/>
    </xf>
    <xf numFmtId="0" fontId="11" fillId="2" borderId="12" xfId="6" applyFont="1" applyFill="1" applyBorder="1" applyAlignment="1">
      <alignment horizontal="center" vertical="center" wrapText="1"/>
    </xf>
    <xf numFmtId="0" fontId="11" fillId="2" borderId="13" xfId="6" applyFont="1" applyFill="1" applyBorder="1" applyAlignment="1">
      <alignment horizontal="center" vertical="center" wrapText="1"/>
    </xf>
    <xf numFmtId="0" fontId="11" fillId="2" borderId="14" xfId="6" applyFont="1" applyFill="1" applyBorder="1" applyAlignment="1">
      <alignment horizontal="center" vertical="center" wrapText="1"/>
    </xf>
    <xf numFmtId="0" fontId="11" fillId="2" borderId="23" xfId="6" applyFont="1" applyFill="1" applyBorder="1" applyAlignment="1">
      <alignment horizontal="center" vertical="center" wrapText="1"/>
    </xf>
    <xf numFmtId="49" fontId="0" fillId="0" borderId="0" xfId="0" applyNumberFormat="1"/>
    <xf numFmtId="49" fontId="3" fillId="0" borderId="0" xfId="6" applyNumberFormat="1"/>
    <xf numFmtId="165" fontId="3" fillId="0" borderId="0" xfId="6" applyNumberFormat="1" applyProtection="1">
      <protection locked="0"/>
    </xf>
    <xf numFmtId="0" fontId="8" fillId="6" borderId="0" xfId="6" applyFont="1" applyFill="1"/>
    <xf numFmtId="165" fontId="8" fillId="6" borderId="0" xfId="9" applyNumberFormat="1" applyFont="1" applyFill="1" applyBorder="1" applyProtection="1"/>
    <xf numFmtId="0" fontId="3" fillId="6" borderId="0" xfId="6" applyFill="1"/>
    <xf numFmtId="168" fontId="3" fillId="6" borderId="0" xfId="6" applyNumberFormat="1" applyFill="1"/>
    <xf numFmtId="165" fontId="8" fillId="6" borderId="0" xfId="9" applyNumberFormat="1" applyFont="1" applyFill="1" applyProtection="1"/>
    <xf numFmtId="1" fontId="0" fillId="0" borderId="0" xfId="0" applyNumberFormat="1"/>
    <xf numFmtId="0" fontId="0" fillId="0" borderId="0" xfId="0" applyAlignment="1">
      <alignment horizontal="right"/>
    </xf>
    <xf numFmtId="0" fontId="0" fillId="0" borderId="0" xfId="0" applyAlignment="1">
      <alignment horizontal="left"/>
      <extLst>
        <ext xmlns:xfpb="http://schemas.microsoft.com/office/spreadsheetml/2022/featurepropertybag" uri="{C7286773-470A-42A8-94C5-96B5CB345126}">
          <xfpb:xfComplement i="0"/>
        </ext>
      </extLst>
    </xf>
    <xf numFmtId="0" fontId="0" fillId="0" borderId="0" xfId="0" applyAlignment="1">
      <alignment horizontal="center"/>
      <extLst>
        <ext xmlns:xfpb="http://schemas.microsoft.com/office/spreadsheetml/2022/featurepropertybag" uri="{C7286773-470A-42A8-94C5-96B5CB345126}">
          <xfpb:xfComplement i="0"/>
        </ext>
      </extLst>
    </xf>
    <xf numFmtId="0" fontId="0" fillId="0" borderId="0" xfId="0" applyAlignment="1">
      <alignment horizontal="center"/>
    </xf>
    <xf numFmtId="0" fontId="13" fillId="0" borderId="0" xfId="10"/>
    <xf numFmtId="0" fontId="14" fillId="0" borderId="0" xfId="0" applyFont="1" applyAlignment="1">
      <alignment horizontal="center"/>
    </xf>
    <xf numFmtId="0" fontId="0" fillId="0" borderId="0" xfId="0" applyAlignment="1">
      <alignment horizontal="right" wrapText="1"/>
    </xf>
    <xf numFmtId="0" fontId="0" fillId="0" borderId="0" xfId="0" applyAlignment="1">
      <alignment horizontal="center" vertical="top"/>
      <extLst>
        <ext xmlns:xfpb="http://schemas.microsoft.com/office/spreadsheetml/2022/featurepropertybag" uri="{C7286773-470A-42A8-94C5-96B5CB345126}">
          <xfpb:xfComplement i="0"/>
        </ext>
      </extLst>
    </xf>
    <xf numFmtId="0" fontId="13" fillId="0" borderId="0" xfId="10" applyAlignment="1"/>
    <xf numFmtId="0" fontId="0" fillId="7" borderId="0" xfId="0" applyFill="1"/>
    <xf numFmtId="0" fontId="13" fillId="0" borderId="0" xfId="10" applyAlignment="1">
      <alignment wrapText="1"/>
    </xf>
    <xf numFmtId="0" fontId="0" fillId="7" borderId="0" xfId="0" applyFill="1" applyAlignment="1">
      <alignment wrapText="1"/>
    </xf>
    <xf numFmtId="49" fontId="0" fillId="0" borderId="5" xfId="0" applyNumberFormat="1" applyBorder="1"/>
    <xf numFmtId="169" fontId="0" fillId="0" borderId="5" xfId="0" applyNumberFormat="1" applyBorder="1" applyAlignment="1">
      <alignment horizontal="center"/>
    </xf>
    <xf numFmtId="2" fontId="0" fillId="0" borderId="5" xfId="0" applyNumberFormat="1" applyBorder="1"/>
    <xf numFmtId="0" fontId="14" fillId="0" borderId="0" xfId="0" applyFont="1"/>
    <xf numFmtId="165" fontId="0" fillId="0" borderId="1" xfId="9" applyNumberFormat="1" applyFont="1" applyBorder="1"/>
    <xf numFmtId="167" fontId="0" fillId="0" borderId="5" xfId="0" applyNumberFormat="1" applyBorder="1"/>
    <xf numFmtId="0" fontId="0" fillId="0" borderId="0" xfId="0" applyAlignment="1">
      <alignment horizontal="left" vertical="top" wrapText="1"/>
    </xf>
    <xf numFmtId="0" fontId="0" fillId="0" borderId="0" xfId="0" applyAlignment="1">
      <alignment horizontal="left"/>
    </xf>
    <xf numFmtId="165" fontId="8" fillId="8" borderId="1" xfId="9" applyNumberFormat="1" applyFont="1" applyFill="1" applyBorder="1"/>
    <xf numFmtId="49" fontId="11" fillId="2" borderId="3" xfId="6" applyNumberFormat="1" applyFont="1" applyFill="1" applyBorder="1"/>
    <xf numFmtId="165" fontId="0" fillId="0" borderId="0" xfId="9" applyNumberFormat="1" applyFont="1"/>
    <xf numFmtId="165" fontId="0" fillId="0" borderId="0" xfId="9" applyNumberFormat="1" applyFont="1" applyAlignment="1">
      <alignment horizontal="left"/>
    </xf>
    <xf numFmtId="0" fontId="11" fillId="2" borderId="25" xfId="6" applyFont="1" applyFill="1" applyBorder="1"/>
    <xf numFmtId="0" fontId="11" fillId="2" borderId="25" xfId="6" applyFont="1" applyFill="1" applyBorder="1" applyAlignment="1">
      <alignment wrapText="1"/>
    </xf>
    <xf numFmtId="49" fontId="11" fillId="2" borderId="25" xfId="6" applyNumberFormat="1" applyFont="1" applyFill="1" applyBorder="1" applyAlignment="1">
      <alignment horizontal="center" vertical="center"/>
    </xf>
    <xf numFmtId="0" fontId="11" fillId="2" borderId="25" xfId="6" applyFont="1" applyFill="1" applyBorder="1" applyAlignment="1">
      <alignment horizontal="center" vertical="center" wrapText="1"/>
    </xf>
    <xf numFmtId="0" fontId="8" fillId="0" borderId="26" xfId="0" applyFont="1" applyBorder="1"/>
    <xf numFmtId="165" fontId="0" fillId="0" borderId="26" xfId="0" applyNumberFormat="1" applyBorder="1"/>
    <xf numFmtId="165" fontId="0" fillId="0" borderId="0" xfId="0" applyNumberFormat="1"/>
    <xf numFmtId="0" fontId="0" fillId="0" borderId="26" xfId="0" applyBorder="1"/>
    <xf numFmtId="165" fontId="0" fillId="0" borderId="26" xfId="9" applyNumberFormat="1" applyFont="1" applyBorder="1"/>
    <xf numFmtId="0" fontId="0" fillId="0" borderId="27" xfId="0" applyBorder="1"/>
    <xf numFmtId="165" fontId="0" fillId="0" borderId="27" xfId="9" applyNumberFormat="1" applyFont="1" applyBorder="1"/>
    <xf numFmtId="0" fontId="11" fillId="2" borderId="29" xfId="6" applyFont="1" applyFill="1" applyBorder="1" applyAlignment="1">
      <alignment horizontal="center" vertical="center" wrapText="1"/>
    </xf>
    <xf numFmtId="0" fontId="11" fillId="2" borderId="30" xfId="6" applyFont="1" applyFill="1" applyBorder="1" applyAlignment="1">
      <alignment horizontal="center" vertical="center" wrapText="1"/>
    </xf>
    <xf numFmtId="0" fontId="11" fillId="2" borderId="31" xfId="6" applyFont="1" applyFill="1" applyBorder="1" applyAlignment="1">
      <alignment horizontal="center" vertical="center" wrapText="1"/>
    </xf>
    <xf numFmtId="0" fontId="11" fillId="2" borderId="21" xfId="6" applyFont="1" applyFill="1" applyBorder="1" applyAlignment="1">
      <alignment horizontal="center" vertical="center" wrapText="1"/>
    </xf>
    <xf numFmtId="165" fontId="0" fillId="0" borderId="0" xfId="7" applyNumberFormat="1" applyFont="1" applyBorder="1" applyProtection="1">
      <protection locked="0"/>
    </xf>
    <xf numFmtId="165" fontId="0" fillId="0" borderId="0" xfId="9" applyNumberFormat="1" applyFont="1" applyBorder="1" applyProtection="1">
      <protection locked="0"/>
    </xf>
    <xf numFmtId="10" fontId="8" fillId="0" borderId="0" xfId="9" applyNumberFormat="1" applyFont="1" applyBorder="1" applyAlignment="1" applyProtection="1">
      <alignment horizontal="center"/>
      <protection locked="0"/>
    </xf>
    <xf numFmtId="1" fontId="8" fillId="0" borderId="0" xfId="9" applyNumberFormat="1" applyFont="1" applyBorder="1" applyAlignment="1" applyProtection="1">
      <alignment horizontal="center"/>
      <protection locked="0"/>
    </xf>
    <xf numFmtId="164" fontId="8" fillId="8" borderId="0" xfId="9" applyFont="1" applyFill="1" applyBorder="1" applyProtection="1"/>
    <xf numFmtId="9" fontId="8" fillId="0" borderId="0" xfId="11" applyFont="1" applyBorder="1" applyAlignment="1" applyProtection="1">
      <alignment horizontal="center" wrapText="1"/>
    </xf>
    <xf numFmtId="9" fontId="8" fillId="0" borderId="0" xfId="11" applyFont="1" applyBorder="1" applyAlignment="1" applyProtection="1">
      <alignment horizontal="center"/>
    </xf>
    <xf numFmtId="0" fontId="8" fillId="0" borderId="0" xfId="0" applyFont="1" applyAlignment="1">
      <alignment horizontal="center"/>
    </xf>
    <xf numFmtId="166" fontId="0" fillId="0" borderId="0" xfId="0" applyNumberFormat="1" applyAlignment="1">
      <alignment horizontal="left"/>
    </xf>
    <xf numFmtId="164" fontId="0" fillId="0" borderId="0" xfId="9" applyFont="1" applyFill="1" applyAlignment="1">
      <alignment horizontal="left"/>
    </xf>
    <xf numFmtId="0" fontId="0" fillId="5" borderId="38" xfId="0" applyFill="1" applyBorder="1" applyAlignment="1">
      <alignment horizontal="right"/>
    </xf>
    <xf numFmtId="0" fontId="0" fillId="5" borderId="39" xfId="0" applyFill="1" applyBorder="1" applyAlignment="1">
      <alignment horizontal="left"/>
    </xf>
    <xf numFmtId="0" fontId="0" fillId="0" borderId="41" xfId="0" applyBorder="1" applyAlignment="1">
      <alignment horizontal="left"/>
    </xf>
    <xf numFmtId="0" fontId="0" fillId="0" borderId="40" xfId="0" applyBorder="1" applyAlignment="1">
      <alignment horizontal="right"/>
    </xf>
    <xf numFmtId="0" fontId="0" fillId="0" borderId="40" xfId="0" applyBorder="1" applyAlignment="1">
      <alignment horizontal="right" wrapText="1"/>
    </xf>
    <xf numFmtId="0" fontId="0" fillId="0" borderId="42" xfId="0" applyBorder="1" applyAlignment="1">
      <alignment horizontal="right" wrapText="1"/>
    </xf>
    <xf numFmtId="164" fontId="0" fillId="0" borderId="43" xfId="9" applyFont="1" applyBorder="1" applyAlignment="1">
      <alignment horizontal="left"/>
    </xf>
    <xf numFmtId="164" fontId="0" fillId="0" borderId="41" xfId="9" applyFont="1" applyBorder="1" applyAlignment="1">
      <alignment horizontal="left"/>
    </xf>
    <xf numFmtId="0" fontId="17" fillId="5" borderId="38" xfId="0" applyFont="1" applyFill="1" applyBorder="1" applyAlignment="1">
      <alignment vertical="center"/>
    </xf>
    <xf numFmtId="0" fontId="11" fillId="2" borderId="37" xfId="6" applyFont="1" applyFill="1" applyBorder="1" applyAlignment="1">
      <alignment horizontal="center" vertical="center" wrapText="1"/>
    </xf>
    <xf numFmtId="0" fontId="0" fillId="0" borderId="0" xfId="0" applyAlignment="1">
      <alignment horizontal="left" vertical="center"/>
    </xf>
    <xf numFmtId="0" fontId="8" fillId="0" borderId="0" xfId="0" applyFont="1" applyAlignment="1">
      <alignment wrapText="1"/>
    </xf>
    <xf numFmtId="0" fontId="0" fillId="0" borderId="44" xfId="0" applyBorder="1" applyAlignment="1">
      <alignment horizontal="left"/>
    </xf>
    <xf numFmtId="1" fontId="3" fillId="0" borderId="0" xfId="6" applyNumberFormat="1" applyProtection="1">
      <protection locked="0"/>
    </xf>
    <xf numFmtId="168" fontId="8" fillId="6" borderId="0" xfId="9" applyNumberFormat="1" applyFont="1" applyFill="1" applyBorder="1" applyAlignment="1" applyProtection="1">
      <alignment horizontal="center" wrapText="1"/>
    </xf>
    <xf numFmtId="10" fontId="8" fillId="0" borderId="0" xfId="9" applyNumberFormat="1" applyFont="1" applyBorder="1" applyAlignment="1" applyProtection="1">
      <alignment horizontal="center" wrapText="1"/>
    </xf>
    <xf numFmtId="10" fontId="8" fillId="0" borderId="0" xfId="9" applyNumberFormat="1" applyFont="1" applyBorder="1" applyAlignment="1" applyProtection="1">
      <alignment horizontal="center"/>
    </xf>
    <xf numFmtId="0" fontId="3" fillId="7" borderId="0" xfId="6" applyFill="1"/>
    <xf numFmtId="0" fontId="8" fillId="0" borderId="0" xfId="0" applyFont="1"/>
    <xf numFmtId="0" fontId="1" fillId="0" borderId="0" xfId="0" applyFont="1" applyAlignment="1">
      <alignment horizontal="right" wrapText="1"/>
    </xf>
    <xf numFmtId="0" fontId="1" fillId="0" borderId="0" xfId="0" applyFont="1" applyAlignment="1">
      <alignment wrapText="1"/>
    </xf>
    <xf numFmtId="0" fontId="8" fillId="7" borderId="0" xfId="0" applyFont="1" applyFill="1" applyAlignment="1">
      <alignment horizontal="center"/>
    </xf>
    <xf numFmtId="0" fontId="1" fillId="0" borderId="40" xfId="0" applyFont="1" applyBorder="1" applyAlignment="1">
      <alignment horizontal="right"/>
    </xf>
    <xf numFmtId="0" fontId="1" fillId="0" borderId="0" xfId="0" applyFont="1"/>
    <xf numFmtId="0" fontId="1" fillId="0" borderId="0" xfId="6" applyFont="1"/>
    <xf numFmtId="0" fontId="1" fillId="0" borderId="0" xfId="6" applyFont="1" applyAlignment="1">
      <alignment wrapText="1"/>
    </xf>
    <xf numFmtId="165" fontId="1" fillId="6" borderId="0" xfId="9" applyNumberFormat="1" applyFont="1" applyFill="1" applyBorder="1" applyProtection="1"/>
    <xf numFmtId="165" fontId="1" fillId="0" borderId="0" xfId="7" applyNumberFormat="1" applyFont="1" applyBorder="1" applyProtection="1">
      <protection locked="0"/>
    </xf>
    <xf numFmtId="0" fontId="1" fillId="0" borderId="0" xfId="6" applyFont="1" applyProtection="1">
      <protection locked="0"/>
    </xf>
    <xf numFmtId="165" fontId="1" fillId="0" borderId="0" xfId="9" applyNumberFormat="1" applyFont="1" applyBorder="1" applyProtection="1">
      <protection locked="0"/>
    </xf>
    <xf numFmtId="0" fontId="1" fillId="3" borderId="24" xfId="6" applyFont="1" applyFill="1" applyBorder="1"/>
    <xf numFmtId="165" fontId="1" fillId="3" borderId="15" xfId="9" applyNumberFormat="1" applyFont="1" applyFill="1" applyBorder="1"/>
    <xf numFmtId="0" fontId="1" fillId="3" borderId="18" xfId="6" applyFont="1" applyFill="1" applyBorder="1"/>
    <xf numFmtId="16" fontId="1" fillId="3" borderId="24" xfId="6" applyNumberFormat="1" applyFont="1" applyFill="1" applyBorder="1"/>
    <xf numFmtId="0" fontId="1" fillId="3" borderId="15" xfId="6" applyFont="1" applyFill="1" applyBorder="1"/>
    <xf numFmtId="0" fontId="1" fillId="3" borderId="16" xfId="6" applyFont="1" applyFill="1" applyBorder="1"/>
    <xf numFmtId="0" fontId="1" fillId="3" borderId="6" xfId="6" applyFont="1" applyFill="1" applyBorder="1"/>
    <xf numFmtId="165" fontId="1" fillId="3" borderId="5" xfId="9" applyNumberFormat="1" applyFont="1" applyFill="1" applyBorder="1"/>
    <xf numFmtId="0" fontId="1" fillId="3" borderId="20" xfId="6" applyFont="1" applyFill="1" applyBorder="1"/>
    <xf numFmtId="0" fontId="1" fillId="3" borderId="5" xfId="6" applyFont="1" applyFill="1" applyBorder="1"/>
    <xf numFmtId="0" fontId="1" fillId="3" borderId="32" xfId="6" applyFont="1" applyFill="1" applyBorder="1"/>
    <xf numFmtId="165" fontId="1" fillId="3" borderId="33" xfId="9" applyNumberFormat="1" applyFont="1" applyFill="1" applyBorder="1"/>
    <xf numFmtId="0" fontId="1" fillId="3" borderId="34" xfId="6" applyFont="1" applyFill="1" applyBorder="1"/>
    <xf numFmtId="0" fontId="1" fillId="3" borderId="33" xfId="6" applyFont="1" applyFill="1" applyBorder="1"/>
    <xf numFmtId="0" fontId="1" fillId="0" borderId="0" xfId="6" applyFont="1" applyAlignment="1" applyProtection="1">
      <alignment wrapText="1"/>
      <protection locked="0"/>
    </xf>
    <xf numFmtId="165" fontId="1" fillId="6" borderId="0" xfId="9" applyNumberFormat="1" applyFont="1" applyFill="1" applyProtection="1"/>
    <xf numFmtId="0" fontId="1" fillId="0" borderId="3" xfId="6" applyFont="1" applyBorder="1" applyAlignment="1">
      <alignment wrapText="1"/>
    </xf>
    <xf numFmtId="0" fontId="1" fillId="0" borderId="3" xfId="6" applyFont="1" applyBorder="1"/>
    <xf numFmtId="165" fontId="1" fillId="0" borderId="1" xfId="9" applyNumberFormat="1" applyFont="1" applyBorder="1"/>
    <xf numFmtId="0" fontId="1" fillId="0" borderId="0" xfId="0" applyFont="1" applyAlignment="1">
      <alignment horizontal="right"/>
    </xf>
    <xf numFmtId="0" fontId="12" fillId="0" borderId="0" xfId="0" applyFont="1" applyAlignment="1">
      <alignment horizontal="right" wrapText="1"/>
    </xf>
    <xf numFmtId="165" fontId="1" fillId="0" borderId="0" xfId="9" applyNumberFormat="1" applyFont="1"/>
    <xf numFmtId="0" fontId="1" fillId="0" borderId="26" xfId="0" applyFont="1" applyBorder="1"/>
    <xf numFmtId="165" fontId="1" fillId="0" borderId="0" xfId="9" applyNumberFormat="1" applyFont="1" applyBorder="1"/>
    <xf numFmtId="1" fontId="1" fillId="0" borderId="0" xfId="6" applyNumberFormat="1" applyFont="1" applyProtection="1">
      <protection locked="0"/>
    </xf>
    <xf numFmtId="0" fontId="1" fillId="3" borderId="17" xfId="6" applyFont="1" applyFill="1" applyBorder="1"/>
    <xf numFmtId="0" fontId="1" fillId="3" borderId="19" xfId="6" applyFont="1" applyFill="1" applyBorder="1"/>
    <xf numFmtId="0" fontId="1" fillId="3" borderId="11" xfId="6" applyFont="1" applyFill="1" applyBorder="1"/>
    <xf numFmtId="165" fontId="1" fillId="3" borderId="12" xfId="9" applyNumberFormat="1" applyFont="1" applyFill="1" applyBorder="1"/>
    <xf numFmtId="0" fontId="1" fillId="3" borderId="14" xfId="6" applyFont="1" applyFill="1" applyBorder="1"/>
    <xf numFmtId="0" fontId="1" fillId="3" borderId="23" xfId="6" applyFont="1" applyFill="1" applyBorder="1"/>
    <xf numFmtId="0" fontId="1" fillId="3" borderId="12" xfId="6" applyFont="1" applyFill="1" applyBorder="1"/>
    <xf numFmtId="0" fontId="1" fillId="3" borderId="21" xfId="6" applyFont="1" applyFill="1" applyBorder="1"/>
    <xf numFmtId="0" fontId="1" fillId="3" borderId="3" xfId="6" applyFont="1" applyFill="1" applyBorder="1"/>
    <xf numFmtId="0" fontId="1" fillId="0" borderId="45" xfId="6" applyFont="1" applyBorder="1"/>
    <xf numFmtId="0" fontId="1" fillId="3" borderId="45" xfId="6" applyFont="1" applyFill="1" applyBorder="1"/>
    <xf numFmtId="170" fontId="0" fillId="0" borderId="5" xfId="0" applyNumberFormat="1" applyBorder="1" applyAlignment="1">
      <alignment horizontal="center" vertical="top"/>
    </xf>
    <xf numFmtId="0" fontId="0" fillId="0" borderId="5" xfId="0" applyBorder="1" applyAlignment="1">
      <alignment vertical="top" wrapText="1"/>
    </xf>
    <xf numFmtId="0" fontId="1" fillId="0" borderId="5" xfId="0" applyFont="1" applyBorder="1" applyAlignment="1">
      <alignment wrapText="1"/>
    </xf>
    <xf numFmtId="0" fontId="8" fillId="6" borderId="5" xfId="0" applyFont="1" applyFill="1" applyBorder="1" applyAlignment="1">
      <alignment horizontal="center"/>
    </xf>
    <xf numFmtId="0" fontId="0" fillId="8" borderId="32" xfId="0" applyFill="1" applyBorder="1"/>
    <xf numFmtId="170" fontId="0" fillId="9" borderId="46" xfId="0" applyNumberFormat="1" applyFill="1" applyBorder="1"/>
    <xf numFmtId="170" fontId="0" fillId="10" borderId="24" xfId="0" applyNumberFormat="1" applyFill="1" applyBorder="1"/>
    <xf numFmtId="0" fontId="8" fillId="5" borderId="36" xfId="0" applyFont="1" applyFill="1" applyBorder="1" applyAlignment="1">
      <alignment horizontal="right"/>
    </xf>
    <xf numFmtId="14" fontId="8" fillId="5" borderId="32" xfId="0" applyNumberFormat="1" applyFont="1" applyFill="1" applyBorder="1" applyAlignment="1">
      <alignment horizontal="left"/>
    </xf>
    <xf numFmtId="0" fontId="8" fillId="0" borderId="35" xfId="0" applyFont="1" applyBorder="1" applyAlignment="1">
      <alignment horizontal="center"/>
    </xf>
    <xf numFmtId="0" fontId="0" fillId="0" borderId="35" xfId="0" applyBorder="1"/>
    <xf numFmtId="0" fontId="8" fillId="0" borderId="46" xfId="0" applyFont="1" applyBorder="1" applyAlignment="1">
      <alignment horizontal="center"/>
    </xf>
    <xf numFmtId="0" fontId="0" fillId="0" borderId="46" xfId="0" applyBorder="1"/>
    <xf numFmtId="0" fontId="19" fillId="8" borderId="0" xfId="0" applyFont="1" applyFill="1" applyAlignment="1">
      <alignment horizontal="left" vertical="top"/>
    </xf>
    <xf numFmtId="0" fontId="1" fillId="0" borderId="35" xfId="6" applyFont="1" applyBorder="1"/>
    <xf numFmtId="165" fontId="8" fillId="6" borderId="48" xfId="9" applyNumberFormat="1" applyFont="1" applyFill="1" applyBorder="1" applyProtection="1"/>
    <xf numFmtId="164" fontId="8" fillId="8" borderId="48" xfId="9" applyFont="1" applyFill="1" applyBorder="1" applyProtection="1"/>
    <xf numFmtId="0" fontId="3" fillId="0" borderId="46" xfId="6" applyBorder="1" applyProtection="1">
      <protection locked="0"/>
    </xf>
    <xf numFmtId="168" fontId="3" fillId="6" borderId="48" xfId="6" applyNumberFormat="1" applyFill="1" applyBorder="1"/>
    <xf numFmtId="165" fontId="3" fillId="0" borderId="48" xfId="6" applyNumberFormat="1" applyBorder="1" applyProtection="1">
      <protection locked="0"/>
    </xf>
    <xf numFmtId="165" fontId="1" fillId="0" borderId="48" xfId="7" applyNumberFormat="1" applyFont="1" applyBorder="1" applyProtection="1">
      <protection locked="0"/>
    </xf>
    <xf numFmtId="165" fontId="0" fillId="0" borderId="48" xfId="7" applyNumberFormat="1" applyFont="1" applyBorder="1" applyProtection="1">
      <protection locked="0"/>
    </xf>
    <xf numFmtId="0" fontId="3" fillId="6" borderId="46" xfId="6" applyFill="1" applyBorder="1"/>
    <xf numFmtId="0" fontId="3" fillId="0" borderId="46" xfId="6" applyBorder="1"/>
    <xf numFmtId="0" fontId="3" fillId="0" borderId="46" xfId="6" applyBorder="1" applyAlignment="1" applyProtection="1">
      <alignment wrapText="1"/>
      <protection locked="0"/>
    </xf>
    <xf numFmtId="0" fontId="1" fillId="0" borderId="46" xfId="6" applyFont="1" applyBorder="1" applyProtection="1">
      <protection locked="0"/>
    </xf>
    <xf numFmtId="0" fontId="3" fillId="0" borderId="35" xfId="6" applyBorder="1"/>
    <xf numFmtId="0" fontId="8" fillId="6" borderId="35" xfId="6" applyFont="1" applyFill="1" applyBorder="1"/>
    <xf numFmtId="0" fontId="3" fillId="0" borderId="0" xfId="6" applyAlignment="1" applyProtection="1">
      <alignment horizontal="center" vertical="center"/>
      <protection locked="0"/>
    </xf>
    <xf numFmtId="0" fontId="3" fillId="0" borderId="35" xfId="6" applyBorder="1" applyAlignment="1">
      <alignment horizontal="center" vertical="center"/>
    </xf>
    <xf numFmtId="0" fontId="3" fillId="0" borderId="46" xfId="6" applyBorder="1" applyAlignment="1">
      <alignment horizontal="center" vertical="center" wrapText="1"/>
    </xf>
    <xf numFmtId="49" fontId="3" fillId="0" borderId="0" xfId="6" applyNumberFormat="1" applyAlignment="1">
      <alignment horizontal="center" vertical="center"/>
    </xf>
    <xf numFmtId="0" fontId="1" fillId="0" borderId="48" xfId="6" applyFont="1" applyBorder="1" applyAlignment="1">
      <alignment horizontal="center" vertical="center"/>
    </xf>
    <xf numFmtId="0" fontId="1" fillId="0" borderId="0" xfId="6" applyFont="1" applyAlignment="1">
      <alignment horizontal="center" vertical="center" wrapText="1"/>
    </xf>
    <xf numFmtId="0" fontId="3" fillId="0" borderId="48" xfId="6" applyBorder="1" applyAlignment="1" applyProtection="1">
      <alignment horizontal="center" vertical="center"/>
      <protection locked="0"/>
    </xf>
    <xf numFmtId="0" fontId="3" fillId="8" borderId="0" xfId="6" applyFill="1" applyAlignment="1" applyProtection="1">
      <alignment wrapText="1"/>
      <protection locked="0"/>
    </xf>
    <xf numFmtId="167" fontId="8" fillId="6" borderId="0" xfId="11" applyNumberFormat="1" applyFont="1" applyFill="1" applyBorder="1" applyAlignment="1" applyProtection="1">
      <alignment horizontal="center" wrapText="1"/>
    </xf>
    <xf numFmtId="0" fontId="11" fillId="2" borderId="0" xfId="6" applyFont="1" applyFill="1" applyAlignment="1">
      <alignment horizontal="center" vertical="center" wrapText="1"/>
    </xf>
    <xf numFmtId="49" fontId="11" fillId="2" borderId="0" xfId="6" applyNumberFormat="1" applyFont="1" applyFill="1"/>
    <xf numFmtId="0" fontId="22" fillId="0" borderId="0" xfId="0" applyFont="1"/>
    <xf numFmtId="0" fontId="30" fillId="0" borderId="0" xfId="0" applyFont="1"/>
    <xf numFmtId="0" fontId="0" fillId="0" borderId="46" xfId="0" applyBorder="1" applyAlignment="1">
      <alignment horizontal="center"/>
      <extLst>
        <ext xmlns:xfpb="http://schemas.microsoft.com/office/spreadsheetml/2022/featurepropertybag" uri="{C7286773-470A-42A8-94C5-96B5CB345126}">
          <xfpb:xfComplement i="0"/>
        </ext>
      </extLst>
    </xf>
    <xf numFmtId="0" fontId="0" fillId="0" borderId="50" xfId="0" applyBorder="1" applyAlignment="1">
      <alignment horizontal="center"/>
      <extLst>
        <ext xmlns:xfpb="http://schemas.microsoft.com/office/spreadsheetml/2022/featurepropertybag" uri="{C7286773-470A-42A8-94C5-96B5CB345126}">
          <xfpb:xfComplement i="0"/>
        </ext>
      </extLst>
    </xf>
    <xf numFmtId="0" fontId="0" fillId="0" borderId="24" xfId="0" applyBorder="1" applyAlignment="1">
      <alignment horizontal="center"/>
      <extLst>
        <ext xmlns:xfpb="http://schemas.microsoft.com/office/spreadsheetml/2022/featurepropertybag" uri="{C7286773-470A-42A8-94C5-96B5CB345126}">
          <xfpb:xfComplement i="0"/>
        </ext>
      </extLst>
    </xf>
    <xf numFmtId="0" fontId="31" fillId="14" borderId="29" xfId="6" applyFont="1" applyFill="1" applyBorder="1" applyAlignment="1">
      <alignment horizontal="center" vertical="center" wrapText="1"/>
    </xf>
    <xf numFmtId="0" fontId="0" fillId="13" borderId="24" xfId="6" applyFont="1" applyFill="1" applyBorder="1"/>
    <xf numFmtId="0" fontId="0" fillId="13" borderId="6" xfId="6" applyFont="1" applyFill="1" applyBorder="1"/>
    <xf numFmtId="0" fontId="8" fillId="0" borderId="51" xfId="0" applyFont="1" applyBorder="1" applyAlignment="1">
      <alignment horizontal="center" vertical="center" wrapText="1"/>
    </xf>
    <xf numFmtId="0" fontId="8" fillId="0" borderId="6" xfId="0" applyFont="1" applyBorder="1" applyAlignment="1">
      <alignment horizontal="center" vertical="center" wrapText="1"/>
    </xf>
    <xf numFmtId="0" fontId="0" fillId="8" borderId="5" xfId="0" applyFill="1" applyBorder="1" applyAlignment="1">
      <alignment horizontal="right" vertical="center" wrapText="1"/>
    </xf>
    <xf numFmtId="0" fontId="0" fillId="0" borderId="48" xfId="0" applyBorder="1"/>
    <xf numFmtId="0" fontId="1" fillId="0" borderId="48" xfId="0" applyFont="1" applyBorder="1"/>
    <xf numFmtId="0" fontId="0" fillId="0" borderId="15" xfId="0" applyBorder="1"/>
    <xf numFmtId="0" fontId="12" fillId="0" borderId="5" xfId="0" applyFont="1" applyBorder="1" applyAlignment="1">
      <alignment wrapText="1"/>
    </xf>
    <xf numFmtId="0" fontId="8" fillId="0" borderId="0" xfId="0" applyFont="1" applyAlignment="1">
      <alignment horizontal="right"/>
    </xf>
    <xf numFmtId="0" fontId="11" fillId="2" borderId="56" xfId="6" applyFont="1" applyFill="1" applyBorder="1" applyAlignment="1">
      <alignment horizontal="center" vertical="center" wrapText="1"/>
    </xf>
    <xf numFmtId="16" fontId="1" fillId="3" borderId="58" xfId="6" applyNumberFormat="1" applyFont="1" applyFill="1" applyBorder="1"/>
    <xf numFmtId="0" fontId="1" fillId="3" borderId="60" xfId="6" applyFont="1" applyFill="1" applyBorder="1"/>
    <xf numFmtId="0" fontId="1" fillId="3" borderId="62" xfId="6" applyFont="1" applyFill="1" applyBorder="1"/>
    <xf numFmtId="0" fontId="11" fillId="2" borderId="65" xfId="6" applyFont="1" applyFill="1" applyBorder="1" applyAlignment="1">
      <alignment horizontal="center" vertical="center" wrapText="1"/>
    </xf>
    <xf numFmtId="0" fontId="1" fillId="3" borderId="66" xfId="6" applyFont="1" applyFill="1" applyBorder="1"/>
    <xf numFmtId="0" fontId="1" fillId="3" borderId="67" xfId="6" applyFont="1" applyFill="1" applyBorder="1"/>
    <xf numFmtId="0" fontId="1" fillId="3" borderId="68" xfId="6" applyFont="1" applyFill="1" applyBorder="1"/>
    <xf numFmtId="0" fontId="1" fillId="3" borderId="69" xfId="6" applyFont="1" applyFill="1" applyBorder="1"/>
    <xf numFmtId="165" fontId="1" fillId="3" borderId="16" xfId="9" applyNumberFormat="1" applyFont="1" applyFill="1" applyBorder="1"/>
    <xf numFmtId="165" fontId="1" fillId="3" borderId="28" xfId="9" applyNumberFormat="1" applyFont="1" applyFill="1" applyBorder="1"/>
    <xf numFmtId="165" fontId="1" fillId="3" borderId="36" xfId="9" applyNumberFormat="1" applyFont="1" applyFill="1" applyBorder="1"/>
    <xf numFmtId="0" fontId="31" fillId="14" borderId="56" xfId="6" applyFont="1" applyFill="1" applyBorder="1" applyAlignment="1">
      <alignment horizontal="center" vertical="center" wrapText="1"/>
    </xf>
    <xf numFmtId="0" fontId="31" fillId="14" borderId="57" xfId="6" applyFont="1" applyFill="1" applyBorder="1" applyAlignment="1">
      <alignment horizontal="center" vertical="center" wrapText="1"/>
    </xf>
    <xf numFmtId="0" fontId="1" fillId="13" borderId="58" xfId="6" applyFont="1" applyFill="1" applyBorder="1"/>
    <xf numFmtId="0" fontId="0" fillId="13" borderId="59" xfId="6" applyFont="1" applyFill="1" applyBorder="1"/>
    <xf numFmtId="0" fontId="1" fillId="13" borderId="60" xfId="6" applyFont="1" applyFill="1" applyBorder="1"/>
    <xf numFmtId="0" fontId="0" fillId="13" borderId="61" xfId="6" applyFont="1" applyFill="1" applyBorder="1"/>
    <xf numFmtId="0" fontId="1" fillId="13" borderId="62" xfId="6" applyFont="1" applyFill="1" applyBorder="1"/>
    <xf numFmtId="0" fontId="0" fillId="13" borderId="67" xfId="6" applyFont="1" applyFill="1" applyBorder="1"/>
    <xf numFmtId="0" fontId="0" fillId="13" borderId="63" xfId="6" applyFont="1" applyFill="1" applyBorder="1"/>
    <xf numFmtId="165" fontId="0" fillId="0" borderId="0" xfId="9" applyNumberFormat="1" applyFont="1" applyBorder="1"/>
    <xf numFmtId="0" fontId="18" fillId="6" borderId="0" xfId="0" applyFont="1" applyFill="1" applyAlignment="1">
      <alignment horizont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24" fillId="8" borderId="0" xfId="0" applyFont="1" applyFill="1" applyAlignment="1">
      <alignment wrapText="1"/>
    </xf>
    <xf numFmtId="0" fontId="19" fillId="8" borderId="0" xfId="0" applyFont="1" applyFill="1" applyAlignment="1">
      <alignment horizontal="left" vertical="top" wrapText="1"/>
    </xf>
    <xf numFmtId="0" fontId="0" fillId="0" borderId="42" xfId="0" applyBorder="1" applyAlignment="1">
      <alignment horizontal="center"/>
    </xf>
    <xf numFmtId="0" fontId="0" fillId="0" borderId="43" xfId="0" applyBorder="1" applyAlignment="1">
      <alignment horizontal="center"/>
    </xf>
    <xf numFmtId="0" fontId="7" fillId="12" borderId="27" xfId="0" applyFont="1" applyFill="1" applyBorder="1" applyAlignment="1">
      <alignment horizontal="center"/>
    </xf>
    <xf numFmtId="0" fontId="7" fillId="12" borderId="47" xfId="0" applyFont="1" applyFill="1" applyBorder="1" applyAlignment="1">
      <alignment horizontal="center"/>
    </xf>
    <xf numFmtId="0" fontId="19" fillId="8" borderId="0" xfId="0" applyFont="1" applyFill="1" applyAlignment="1">
      <alignment horizontal="left" vertical="top"/>
    </xf>
    <xf numFmtId="0" fontId="20" fillId="8" borderId="0" xfId="0" applyFont="1" applyFill="1" applyAlignment="1">
      <alignment horizontal="left" vertical="top"/>
    </xf>
    <xf numFmtId="0" fontId="1" fillId="0" borderId="0" xfId="0" applyFont="1" applyAlignment="1">
      <alignment horizontal="left" vertical="center" wrapText="1"/>
    </xf>
    <xf numFmtId="0" fontId="8" fillId="8" borderId="35" xfId="0" applyFont="1" applyFill="1" applyBorder="1" applyAlignment="1">
      <alignment horizontal="center"/>
    </xf>
    <xf numFmtId="0" fontId="8" fillId="8" borderId="46" xfId="0" applyFont="1" applyFill="1" applyBorder="1" applyAlignment="1">
      <alignment horizontal="center"/>
    </xf>
    <xf numFmtId="0" fontId="8" fillId="5" borderId="0" xfId="0" applyFont="1" applyFill="1" applyAlignment="1">
      <alignment horizontal="center"/>
    </xf>
    <xf numFmtId="0" fontId="8" fillId="5" borderId="46" xfId="0" applyFont="1" applyFill="1" applyBorder="1" applyAlignment="1">
      <alignment horizontal="center"/>
    </xf>
    <xf numFmtId="0" fontId="0" fillId="0" borderId="0" xfId="0" applyAlignment="1">
      <alignment horizontal="left"/>
    </xf>
    <xf numFmtId="0" fontId="24" fillId="8" borderId="0" xfId="0" applyFont="1" applyFill="1" applyAlignment="1">
      <alignment horizontal="left" vertical="top" wrapText="1"/>
    </xf>
    <xf numFmtId="0" fontId="3" fillId="8" borderId="0" xfId="6" applyFill="1" applyAlignment="1" applyProtection="1">
      <alignment horizontal="left" wrapText="1"/>
      <protection locked="0"/>
    </xf>
    <xf numFmtId="0" fontId="12" fillId="8" borderId="0" xfId="6" applyFont="1" applyFill="1" applyAlignment="1">
      <alignment horizontal="left" wrapText="1"/>
    </xf>
    <xf numFmtId="0" fontId="8" fillId="15" borderId="54" xfId="6" applyFont="1" applyFill="1" applyBorder="1" applyAlignment="1" applyProtection="1">
      <alignment horizontal="center" wrapText="1"/>
      <protection locked="0"/>
    </xf>
    <xf numFmtId="0" fontId="8" fillId="15" borderId="64" xfId="6" applyFont="1" applyFill="1" applyBorder="1" applyAlignment="1" applyProtection="1">
      <alignment horizontal="center" wrapText="1"/>
      <protection locked="0"/>
    </xf>
    <xf numFmtId="0" fontId="8" fillId="15" borderId="55" xfId="6" applyFont="1" applyFill="1" applyBorder="1" applyAlignment="1" applyProtection="1">
      <alignment horizontal="center" wrapText="1"/>
      <protection locked="0"/>
    </xf>
    <xf numFmtId="0" fontId="8" fillId="15" borderId="70" xfId="0" applyFont="1" applyFill="1" applyBorder="1" applyAlignment="1">
      <alignment horizontal="center"/>
    </xf>
    <xf numFmtId="0" fontId="8" fillId="15" borderId="0" xfId="0" applyFont="1" applyFill="1" applyAlignment="1">
      <alignment horizontal="center"/>
    </xf>
    <xf numFmtId="0" fontId="8" fillId="15" borderId="55" xfId="0" applyFont="1" applyFill="1" applyBorder="1" applyAlignment="1">
      <alignment horizontal="center"/>
    </xf>
    <xf numFmtId="0" fontId="18" fillId="6" borderId="50" xfId="0" applyFont="1" applyFill="1" applyBorder="1" applyAlignment="1">
      <alignment horizontal="center"/>
    </xf>
    <xf numFmtId="0" fontId="24" fillId="8" borderId="50" xfId="0" applyFont="1" applyFill="1" applyBorder="1" applyAlignment="1">
      <alignment horizontal="left" vertical="top" wrapText="1"/>
    </xf>
    <xf numFmtId="0" fontId="19" fillId="8" borderId="50" xfId="0" applyFont="1" applyFill="1" applyBorder="1" applyAlignment="1">
      <alignment horizontal="left" vertical="top"/>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10" xfId="0" applyFont="1" applyFill="1" applyBorder="1" applyAlignment="1">
      <alignment horizontal="center"/>
    </xf>
    <xf numFmtId="0" fontId="8" fillId="11" borderId="52" xfId="0" applyFont="1" applyFill="1" applyBorder="1" applyAlignment="1">
      <alignment horizontal="center"/>
    </xf>
    <xf numFmtId="0" fontId="8" fillId="11" borderId="53" xfId="0" applyFont="1" applyFill="1" applyBorder="1" applyAlignment="1">
      <alignment horizontal="center"/>
    </xf>
    <xf numFmtId="0" fontId="8" fillId="4" borderId="70" xfId="0" applyFont="1" applyFill="1" applyBorder="1" applyAlignment="1">
      <alignment horizontal="center"/>
    </xf>
    <xf numFmtId="0" fontId="8" fillId="4" borderId="0" xfId="0" applyFont="1" applyFill="1" applyAlignment="1">
      <alignment horizontal="center"/>
    </xf>
    <xf numFmtId="0" fontId="8" fillId="4" borderId="71" xfId="0" applyFont="1" applyFill="1" applyBorder="1" applyAlignment="1">
      <alignment horizontal="center"/>
    </xf>
    <xf numFmtId="0" fontId="27" fillId="8" borderId="37" xfId="0" applyFont="1" applyFill="1" applyBorder="1" applyAlignment="1">
      <alignment horizontal="left" vertical="top" wrapText="1"/>
    </xf>
    <xf numFmtId="0" fontId="14" fillId="0" borderId="0" xfId="0" applyFont="1" applyAlignment="1">
      <alignment horizontal="center"/>
    </xf>
    <xf numFmtId="0" fontId="8" fillId="8" borderId="0" xfId="0" applyFont="1" applyFill="1" applyAlignment="1">
      <alignment horizontal="center"/>
    </xf>
    <xf numFmtId="0" fontId="23" fillId="8" borderId="36" xfId="0" applyFont="1" applyFill="1" applyBorder="1" applyAlignment="1">
      <alignment horizontal="center" wrapText="1"/>
    </xf>
    <xf numFmtId="0" fontId="23" fillId="8" borderId="49" xfId="0" applyFont="1" applyFill="1" applyBorder="1" applyAlignment="1">
      <alignment horizontal="center" wrapText="1"/>
    </xf>
    <xf numFmtId="0" fontId="23" fillId="8" borderId="32" xfId="0" applyFont="1" applyFill="1" applyBorder="1" applyAlignment="1">
      <alignment horizontal="center" wrapText="1"/>
    </xf>
    <xf numFmtId="0" fontId="1" fillId="8" borderId="0" xfId="0" applyFont="1" applyFill="1" applyAlignment="1">
      <alignment horizontal="left"/>
    </xf>
    <xf numFmtId="0" fontId="0" fillId="0" borderId="0" xfId="0" applyAlignment="1">
      <alignment horizontal="center"/>
    </xf>
    <xf numFmtId="0" fontId="32" fillId="5" borderId="0" xfId="10" applyFont="1" applyFill="1" applyAlignment="1">
      <alignment horizontal="center"/>
    </xf>
    <xf numFmtId="0" fontId="8" fillId="8" borderId="0" xfId="0" applyFont="1" applyFill="1" applyAlignment="1">
      <alignment horizontal="center" wrapText="1"/>
    </xf>
    <xf numFmtId="0" fontId="20" fillId="8" borderId="0" xfId="0" applyFont="1" applyFill="1" applyAlignment="1">
      <alignment horizontal="left" vertical="top" wrapText="1"/>
    </xf>
    <xf numFmtId="0" fontId="8" fillId="4" borderId="22" xfId="0" applyFont="1" applyFill="1" applyBorder="1" applyAlignment="1">
      <alignment horizontal="center"/>
    </xf>
    <xf numFmtId="0" fontId="8" fillId="4" borderId="22" xfId="6" applyFont="1" applyFill="1" applyBorder="1" applyAlignment="1" applyProtection="1">
      <alignment horizontal="center" wrapText="1"/>
      <protection locked="0"/>
    </xf>
    <xf numFmtId="0" fontId="8" fillId="4" borderId="8" xfId="6" applyFont="1" applyFill="1" applyBorder="1" applyAlignment="1" applyProtection="1">
      <alignment horizontal="center" wrapText="1"/>
      <protection locked="0"/>
    </xf>
    <xf numFmtId="0" fontId="8" fillId="4" borderId="9" xfId="6" applyFont="1" applyFill="1" applyBorder="1" applyAlignment="1" applyProtection="1">
      <alignment horizontal="center" wrapText="1"/>
      <protection locked="0"/>
    </xf>
    <xf numFmtId="0" fontId="8" fillId="4" borderId="10" xfId="6" applyFont="1" applyFill="1" applyBorder="1" applyAlignment="1" applyProtection="1">
      <alignment horizontal="center" wrapText="1"/>
      <protection locked="0"/>
    </xf>
    <xf numFmtId="0" fontId="0" fillId="0" borderId="0" xfId="0" applyAlignment="1">
      <alignment horizontal="center" vertical="center"/>
    </xf>
    <xf numFmtId="0" fontId="0" fillId="0" borderId="0" xfId="0" applyAlignment="1">
      <alignment horizontal="center" vertical="center" wrapText="1"/>
    </xf>
    <xf numFmtId="0" fontId="24" fillId="8" borderId="0" xfId="0" applyFont="1" applyFill="1" applyAlignment="1">
      <alignment horizontal="left" vertical="top"/>
    </xf>
    <xf numFmtId="0" fontId="23" fillId="0" borderId="0" xfId="0" applyFont="1" applyAlignment="1">
      <alignment horizontal="right"/>
    </xf>
    <xf numFmtId="0" fontId="23" fillId="0" borderId="0" xfId="0" applyFont="1" applyAlignment="1">
      <alignment horizontal="right" vertical="top"/>
    </xf>
    <xf numFmtId="0" fontId="23" fillId="0" borderId="0" xfId="0" applyFont="1" applyAlignment="1">
      <alignment horizontal="right" vertical="top" wrapText="1"/>
    </xf>
    <xf numFmtId="0" fontId="23" fillId="0" borderId="0" xfId="0" applyFont="1" applyAlignment="1">
      <alignment horizontal="right" wrapText="1"/>
    </xf>
    <xf numFmtId="0" fontId="23" fillId="0" borderId="0" xfId="0" applyFont="1" applyAlignment="1">
      <alignment horizontal="right" vertical="center" wrapText="1"/>
    </xf>
    <xf numFmtId="0" fontId="8" fillId="0" borderId="0" xfId="0" applyFont="1" applyAlignment="1">
      <alignment horizontal="right" wrapText="1"/>
    </xf>
    <xf numFmtId="0" fontId="23" fillId="0" borderId="0" xfId="0" applyFont="1" applyAlignment="1">
      <alignment horizontal="center" vertical="top"/>
    </xf>
    <xf numFmtId="0" fontId="23" fillId="0" borderId="0" xfId="0" applyFont="1" applyAlignment="1">
      <alignment horizontal="center" vertical="top" wrapText="1"/>
    </xf>
    <xf numFmtId="0" fontId="34" fillId="8" borderId="0" xfId="6" applyFont="1" applyFill="1" applyAlignment="1" applyProtection="1">
      <alignment wrapText="1"/>
      <protection locked="0"/>
    </xf>
    <xf numFmtId="0" fontId="34" fillId="8" borderId="0" xfId="6" applyFont="1" applyFill="1" applyAlignment="1">
      <alignment horizontal="left" wrapText="1"/>
    </xf>
    <xf numFmtId="0" fontId="34" fillId="8" borderId="0" xfId="6" applyFont="1" applyFill="1" applyAlignment="1" applyProtection="1">
      <alignment horizontal="left" wrapText="1"/>
      <protection locked="0"/>
    </xf>
  </cellXfs>
  <cellStyles count="12">
    <cellStyle name="Currency" xfId="9" builtinId="4"/>
    <cellStyle name="Currency 2" xfId="3" xr:uid="{674F0BA4-F3BB-48E4-A1BA-EE1E153BF460}"/>
    <cellStyle name="Currency 3" xfId="7" xr:uid="{61B1AD81-0B20-49FD-B49C-4691FC2F2B06}"/>
    <cellStyle name="Hyperlink" xfId="10" builtinId="8"/>
    <cellStyle name="Hyperlink 2" xfId="2" xr:uid="{F896ECD9-CF32-4864-B261-A0314ADD1657}"/>
    <cellStyle name="Normal" xfId="0" builtinId="0"/>
    <cellStyle name="Normal 2" xfId="1" xr:uid="{00D29E76-6926-4C4E-B48F-66059BB6D62C}"/>
    <cellStyle name="Normal 3" xfId="5" xr:uid="{1FCF4E4C-2ADA-494D-A1A5-5F14D09DA09A}"/>
    <cellStyle name="Normal 4" xfId="6" xr:uid="{47EC9BC7-E945-417E-AD8C-02ECEAD49AA5}"/>
    <cellStyle name="Normal 5" xfId="8" xr:uid="{7908F6A2-3B95-48B8-8594-9EF5F19EFD1E}"/>
    <cellStyle name="Percent" xfId="11" builtinId="5"/>
    <cellStyle name="Percent 2" xfId="4" xr:uid="{6259C56E-F2BD-46AB-B81B-217ABA4102CC}"/>
  </cellStyles>
  <dxfs count="182">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numFmt numFmtId="0" formatCode="General"/>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general" vertical="bottom" textRotation="0" wrapText="0" indent="0" justifyLastLine="0" shrinkToFit="0" readingOrder="0"/>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general" vertical="bottom" textRotation="0" wrapText="0" indent="0" justifyLastLine="0" shrinkToFit="0" readingOrder="0"/>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ont>
        <b/>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indexed="64"/>
          <bgColor theme="0" tint="-0.14999847407452621"/>
        </patternFill>
      </fill>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scheme val="minor"/>
      </font>
      <numFmt numFmtId="165" formatCode="_-&quot;$&quot;* #,##0_-;\-&quot;$&quot;* #,##0_-;_-&quot;$&quot;* &quot;-&quot;??_-;_-@_-"/>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family val="2"/>
        <scheme val="minor"/>
      </font>
      <numFmt numFmtId="30" formatCode="@"/>
      <fill>
        <patternFill patternType="solid">
          <fgColor theme="4"/>
          <bgColor theme="4"/>
        </patternFill>
      </fill>
      <alignment horizontal="center" vertical="center" textRotation="0" wrapText="0" indent="0" justifyLastLine="0" shrinkToFit="0" readingOrder="0"/>
    </dxf>
    <dxf>
      <font>
        <color rgb="FF9C5700"/>
      </font>
      <fill>
        <patternFill>
          <bgColor rgb="FFFFEB9C"/>
        </patternFill>
      </fill>
    </dxf>
    <dxf>
      <font>
        <b/>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medium">
          <color indexed="64"/>
        </left>
        <right style="thin">
          <color rgb="FF000000"/>
        </right>
        <top style="thin">
          <color rgb="FF000000"/>
        </top>
        <bottom style="thin">
          <color rgb="FF000000"/>
        </bottom>
        <vertical/>
        <horizontal/>
      </border>
    </dxf>
    <dxf>
      <border outline="0">
        <bottom style="medium">
          <color rgb="FF000000"/>
        </bottom>
      </border>
    </dxf>
    <dxf>
      <border outline="0">
        <left style="medium">
          <color rgb="FF000000"/>
        </left>
        <right style="medium">
          <color rgb="FF000000"/>
        </right>
        <top style="thin">
          <color rgb="FF000000"/>
        </top>
        <bottom style="medium">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7" tint="0.79998168889431442"/>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theme="4" tint="0.79998168889431442"/>
          <bgColor theme="7" tint="0.79998168889431442"/>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theme="4" tint="0.79998168889431442"/>
          <bgColor theme="4" tint="0.79998168889431442"/>
        </patternFill>
      </fill>
      <border diagonalUp="0" diagonalDown="0" outline="0">
        <left style="thin">
          <color rgb="FF00000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65" formatCode="_-&quot;$&quot;* #,##0_-;\-&quot;$&quot;* #,##0_-;_-&quot;$&quot;* &quot;-&quot;??_-;_-@_-"/>
      <fill>
        <patternFill patternType="solid">
          <fgColor theme="4" tint="0.79998168889431442"/>
          <bgColor theme="4" tint="0.79998168889431442"/>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style="thin">
          <color rgb="FF000000"/>
        </right>
        <top style="thin">
          <color rgb="FF000000"/>
        </top>
        <bottom style="thin">
          <color rgb="FF000000"/>
        </bottom>
        <vertical/>
        <horizontal/>
      </border>
    </dxf>
    <dxf>
      <border outline="0">
        <bottom style="medium">
          <color rgb="FF000000"/>
        </bottom>
      </border>
    </dxf>
    <dxf>
      <border outline="0">
        <left style="medium">
          <color rgb="FF000000"/>
        </left>
        <right style="medium">
          <color rgb="FF000000"/>
        </right>
        <top style="thin">
          <color rgb="FF000000"/>
        </top>
        <bottom style="medium">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numFmt numFmtId="165" formatCode="_-&quot;$&quot;* #,##0_-;\-&quot;$&quot;* #,##0_-;_-&quot;$&quot;* &quot;-&quot;??_-;_-@_-"/>
      <protection locked="0"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1" hidden="0"/>
    </dxf>
    <dxf>
      <font>
        <b/>
        <family val="2"/>
      </font>
      <numFmt numFmtId="164" formatCode="_-&quot;$&quot;* #,##0.00_-;\-&quot;$&quot;* #,##0.00_-;_-&quot;$&quot;* &quot;-&quot;??_-;_-@_-"/>
      <protection locked="1"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protection locked="0" hidden="0"/>
    </dxf>
    <dxf>
      <protection locked="1" hidden="0"/>
    </dxf>
    <dxf>
      <font>
        <b/>
        <i val="0"/>
        <strike val="0"/>
        <condense val="0"/>
        <extend val="0"/>
        <outline val="0"/>
        <shadow val="0"/>
        <u val="none"/>
        <vertAlign val="baseline"/>
        <sz val="11"/>
        <color theme="1"/>
        <name val="Calibri"/>
        <family val="2"/>
        <scheme val="minor"/>
      </font>
      <numFmt numFmtId="1" formatCode="0"/>
      <alignment horizontal="center"/>
      <protection locked="0" hidden="0"/>
    </dxf>
    <dxf>
      <protection locked="0" hidden="0"/>
    </dxf>
    <dxf>
      <protection locked="0" hidden="0"/>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4" tint="0.59996337778862885"/>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numFmt numFmtId="165" formatCode="_-&quot;$&quot;* #,##0_-;\-&quot;$&quot;* #,##0_-;_-&quot;$&quot;* &quot;-&quot;??_-;_-@_-"/>
      <border>
        <left style="thin">
          <color rgb="FF000000"/>
        </left>
        <right style="thin">
          <color rgb="FF000000"/>
        </right>
      </border>
      <protection locked="0" hidden="0"/>
    </dxf>
    <dxf>
      <font>
        <b/>
        <i val="0"/>
        <strike val="0"/>
        <condense val="0"/>
        <extend val="0"/>
        <outline val="0"/>
        <shadow val="0"/>
        <u val="none"/>
        <vertAlign val="baseline"/>
        <sz val="11"/>
        <color theme="1"/>
        <name val="Calibri"/>
        <family val="2"/>
        <scheme val="minor"/>
      </font>
      <alignment horizontal="center"/>
      <protection locked="1" hidden="0"/>
    </dxf>
    <dxf>
      <font>
        <b/>
        <i val="0"/>
        <strike val="0"/>
        <condense val="0"/>
        <extend val="0"/>
        <outline val="0"/>
        <shadow val="0"/>
        <u val="none"/>
        <vertAlign val="baseline"/>
        <sz val="11"/>
        <color theme="1"/>
        <name val="Calibri"/>
        <family val="2"/>
        <scheme val="minor"/>
      </font>
      <alignment horizontal="center"/>
      <protection locked="1" hidden="0"/>
    </dxf>
    <dxf>
      <font>
        <b/>
        <i val="0"/>
        <strike val="0"/>
        <condense val="0"/>
        <extend val="0"/>
        <outline val="0"/>
        <shadow val="0"/>
        <u val="none"/>
        <vertAlign val="baseline"/>
        <sz val="11"/>
        <color theme="1"/>
        <name val="Calibri"/>
        <family val="2"/>
        <scheme val="minor"/>
      </font>
      <alignment horizontal="center"/>
      <protection locked="1" hidden="0"/>
    </dxf>
    <dxf>
      <font>
        <b/>
        <family val="2"/>
      </font>
      <numFmt numFmtId="164" formatCode="_-&quot;$&quot;* #,##0.00_-;\-&quot;$&quot;* #,##0.00_-;_-&quot;$&quot;* &quot;-&quot;??_-;_-@_-"/>
      <border>
        <left style="thin">
          <color rgb="FF000000"/>
        </left>
        <right style="thin">
          <color rgb="FF000000"/>
        </right>
      </border>
      <protection locked="1"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numFmt numFmtId="165" formatCode="_-&quot;$&quot;* #,##0_-;\-&quot;$&quot;* #,##0_-;_-&quot;$&quot;* &quot;-&quot;??_-;_-@_-"/>
      <protection locked="0" hidden="0"/>
    </dxf>
    <dxf>
      <border>
        <right style="thin">
          <color rgb="FF000000"/>
        </right>
      </border>
      <protection locked="0" hidden="0"/>
    </dxf>
    <dxf>
      <border>
        <left style="thin">
          <color rgb="FF000000"/>
        </left>
      </border>
      <protection locked="1" hidden="0"/>
    </dxf>
    <dxf>
      <font>
        <b/>
        <i val="0"/>
        <strike val="0"/>
        <condense val="0"/>
        <extend val="0"/>
        <outline val="0"/>
        <shadow val="0"/>
        <u val="none"/>
        <vertAlign val="baseline"/>
        <sz val="11"/>
        <color theme="1"/>
        <name val="Calibri"/>
        <family val="2"/>
        <scheme val="minor"/>
      </font>
      <numFmt numFmtId="14" formatCode="0.00%"/>
      <alignment horizontal="center"/>
      <protection locked="0" hidden="0"/>
    </dxf>
    <dxf>
      <protection locked="0" hidden="0"/>
    </dxf>
    <dxf>
      <alignment horizontal="center" vertical="center"/>
      <protection locked="0" hidden="0"/>
    </dxf>
    <dxf>
      <fill>
        <patternFill>
          <bgColor theme="8"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2" tint="-4.9989318521683403E-2"/>
        </patternFill>
      </fill>
    </dxf>
    <dxf>
      <fill>
        <patternFill>
          <bgColor rgb="FFCCCCFF"/>
        </patternFill>
      </fill>
    </dxf>
    <dxf>
      <fill>
        <patternFill>
          <bgColor theme="9" tint="0.39994506668294322"/>
        </patternFill>
      </fill>
    </dxf>
    <dxf>
      <fill>
        <patternFill>
          <bgColor theme="7" tint="0.39994506668294322"/>
        </patternFill>
      </fill>
    </dxf>
    <dxf>
      <fill>
        <patternFill>
          <bgColor theme="5" tint="0.59996337778862885"/>
        </patternFill>
      </fill>
    </dxf>
    <dxf>
      <fill>
        <patternFill>
          <bgColor theme="4" tint="0.59996337778862885"/>
        </patternFill>
      </fill>
    </dxf>
    <dxf>
      <border>
        <left style="thin">
          <color rgb="FF000000"/>
        </left>
      </border>
    </dxf>
    <dxf>
      <alignment wrapText="1"/>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color rgb="FF9C5700"/>
      </font>
      <fill>
        <patternFill>
          <bgColor rgb="FFFFEB9C"/>
        </patternFill>
      </fill>
    </dxf>
    <dxf>
      <font>
        <color rgb="FF9C5700"/>
      </font>
      <fill>
        <patternFill>
          <bgColor rgb="FFFFEB9C"/>
        </patternFill>
      </fill>
    </dxf>
    <dxf>
      <fill>
        <patternFill>
          <bgColor rgb="FFFFC7CE"/>
        </patternFill>
      </fill>
    </dxf>
    <dxf>
      <fill>
        <patternFill patternType="solid">
          <bgColor theme="0" tint="-0.14999847407452621"/>
        </patternFill>
      </fill>
    </dxf>
    <dxf>
      <font>
        <color theme="1"/>
      </font>
      <fill>
        <patternFill>
          <bgColor rgb="FFFFEB9C"/>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Sponsorship Requests-style" pivot="0" count="2" xr9:uid="{00000000-0011-0000-FFFF-FFFF00000000}">
      <tableStyleElement type="firstRowStripe" dxfId="181"/>
      <tableStyleElement type="secondRowStripe" dxfId="180"/>
    </tableStyle>
    <tableStyle name="Sponsorship Requests-style 2" pivot="0" count="3" xr9:uid="{00000000-0011-0000-FFFF-FFFF01000000}">
      <tableStyleElement type="headerRow" dxfId="179"/>
      <tableStyleElement type="firstRowStripe" dxfId="178"/>
      <tableStyleElement type="secondRowStripe" dxfId="177"/>
    </tableStyle>
  </tableStyles>
  <colors>
    <mruColors>
      <color rgb="FFCCCCFF"/>
      <color rgb="FFD09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Estimated%20Budg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etition%20#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petition%20#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tition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tition #2"/>
    </sheetNames>
    <sheetDataSet>
      <sheetData sheetId="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Liane Sandula" id="{D3E98789-2201-4D2E-8430-E73FC12B70B3}" userId="S::ln955354@dal.ca::098c4377-62e9-4205-89a4-3695793f953e" providerId="AD"/>
  <person displayName="Danielle Maltais" id="{43585A7B-9BD7-4A6A-B59F-167D6CC742FD}" userId="S::uq862740@dal.ca::8bc65670-eac8-410f-b49f-a53c24e16e2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56AEC9-3A7E-44F9-B978-52AE575B4EC6}" name="Table10" displayName="Table10" ref="A8:F14" totalsRowShown="0" headerRowDxfId="171">
  <autoFilter ref="A8:F14" xr:uid="{3856AEC9-3A7E-44F9-B978-52AE575B4EC6}"/>
  <tableColumns count="6">
    <tableColumn id="1" xr3:uid="{B051461F-85DC-4D48-A5B5-FAA2AC4C397E}" name="Position"/>
    <tableColumn id="6" xr3:uid="{AED3252D-1E8F-4E4C-BE68-50215F8008CE}" name="Description of Position" dataDxfId="170"/>
    <tableColumn id="2" xr3:uid="{DD741C76-ACFD-4654-B75C-BD126303F54D}" name="Name (Current)" dataDxfId="169"/>
    <tableColumn id="3" xr3:uid="{A7953794-A3AD-487C-86FA-96153D67607A}" name="Preferred Email (Current)"/>
    <tableColumn id="4" xr3:uid="{FBFEC7AB-3FC4-4C9B-BE8F-EDA947EC73B5}" name="Name (Next Year)"/>
    <tableColumn id="5" xr3:uid="{5F88EAD0-BB3F-43E6-882E-F00814384D34}" name="Preferred Email (Next Yea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8B578E-B7D4-44BC-9DF6-5AB487167EC9}" name="Table162" displayName="Table162" ref="A5:T32" totalsRowShown="0" headerRowDxfId="158" dataDxfId="157">
  <autoFilter ref="A5:T32" xr:uid="{436334CE-8C2D-4D0D-8C87-DC89018608E0}"/>
  <tableColumns count="20">
    <tableColumn id="20" xr3:uid="{1B79A8AD-E208-4296-988F-9B1F50785EFB}" name="Line #" dataDxfId="156" dataCellStyle="Currency"/>
    <tableColumn id="1" xr3:uid="{3CCBBB7B-256A-4FAB-AFC7-6BBD1D94A873}" name="Category" dataDxfId="155"/>
    <tableColumn id="2" xr3:uid="{CB8AEDCF-81AA-4ECE-A93D-7EB433112A3E}" name="Description of Spending" dataDxfId="154"/>
    <tableColumn id="3" xr3:uid="{E74FCEAA-8C7D-4609-B254-117CB8D82404}" name="09-Sep" dataDxfId="153" dataCellStyle="Currency"/>
    <tableColumn id="4" xr3:uid="{8447B8E9-180D-4B99-8054-BDE3E65F1950}" name="10-Oct" dataDxfId="152" dataCellStyle="Currency"/>
    <tableColumn id="5" xr3:uid="{E1063EAD-B4F6-4FA2-911E-0A45C2E2356B}" name="11-Nov" dataDxfId="151" dataCellStyle="Currency"/>
    <tableColumn id="6" xr3:uid="{13638EC1-621E-480E-B1A4-36EB6E609AE4}" name="12-Dec" dataDxfId="150" dataCellStyle="Currency"/>
    <tableColumn id="7" xr3:uid="{9B96909D-401E-4F6E-8D51-459C4ECE24E0}" name="01-Jan" dataDxfId="149" dataCellStyle="Currency"/>
    <tableColumn id="8" xr3:uid="{6051A4A6-6D89-435B-B25C-66497E85D771}" name="02-Feb" dataDxfId="148" dataCellStyle="Currency"/>
    <tableColumn id="9" xr3:uid="{1BD15CFA-6F26-41D7-90F6-548CD68B4B4C}" name="03-Mar" dataDxfId="147" dataCellStyle="Currency"/>
    <tableColumn id="10" xr3:uid="{8C524591-582D-4EC6-ACF1-086A0DF0B5E3}" name="04-Apr" dataDxfId="146" dataCellStyle="Currency"/>
    <tableColumn id="11" xr3:uid="{E5128E7C-DC45-49ED-8FA9-232BD6621802}" name="05-May" dataDxfId="145" dataCellStyle="Currency"/>
    <tableColumn id="12" xr3:uid="{C77E3C7B-F79F-4EC9-8317-2BF0B5FFCFA7}" name="06-Jun" dataDxfId="144" dataCellStyle="Currency"/>
    <tableColumn id="13" xr3:uid="{663AD889-563F-4788-B81E-CFC3EC2DC5F6}" name="07-Jul" dataDxfId="143" dataCellStyle="Currency"/>
    <tableColumn id="14" xr3:uid="{9AE26A75-04ED-4BC6-B047-706C2D71C636}" name="08-Aug" dataDxfId="142" dataCellStyle="Currency"/>
    <tableColumn id="17" xr3:uid="{2F6AD0A7-07B2-4DF0-91C4-6B42F090ECAE}" name="Total" dataDxfId="141" dataCellStyle="Currency">
      <calculatedColumnFormula>SUM(Table162[[#This Row],[09-Sep]:[08-Aug]])</calculatedColumnFormula>
    </tableColumn>
    <tableColumn id="18" xr3:uid="{85FBBA98-0C24-4028-A446-60DA25C34D7B}" name="% Covered by Student(s)" dataDxfId="140" dataCellStyle="Percent"/>
    <tableColumn id="19" xr3:uid="{DF2CC77E-A1FB-4F69-8B95-2EA65518945E}" name="% Covered by Sponsorship" dataDxfId="139" dataCellStyle="Percent"/>
    <tableColumn id="15" xr3:uid="{2DB071FB-5691-461E-8D68-53541D90C1D6}" name="% Covered by Fundraising" dataDxfId="138" dataCellStyle="Percent"/>
    <tableColumn id="16" xr3:uid="{21AF2C58-8F32-456E-9BC6-E2B3290CA5C2}" name="Comments (optional)" dataDxfId="13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9AE91D-86EB-4158-8154-1011FCF1A048}" name="Table1627" displayName="Table1627" ref="A5:T38" totalsRowShown="0" headerRowDxfId="106" dataDxfId="105">
  <autoFilter ref="A5:T38" xr:uid="{436334CE-8C2D-4D0D-8C87-DC89018608E0}"/>
  <tableColumns count="20">
    <tableColumn id="20" xr3:uid="{9AD3ABED-9317-446A-B616-8A3A8FF42654}" name="Line #" dataDxfId="104" dataCellStyle="Currency">
      <calculatedColumnFormula>ROW()-4</calculatedColumnFormula>
    </tableColumn>
    <tableColumn id="1" xr3:uid="{56FB9981-5D9D-4697-828C-FBA28D683986}" name="Category" dataDxfId="103"/>
    <tableColumn id="2" xr3:uid="{D4EC8D19-5F71-4988-AC8D-C2D0FF5D04B9}" name="Description of Spending" dataDxfId="102"/>
    <tableColumn id="3" xr3:uid="{253E3D36-3761-46D1-BBED-36040BDCAAC6}" name="09-Sep" dataDxfId="101" dataCellStyle="Currency"/>
    <tableColumn id="4" xr3:uid="{1B035112-0F46-4B00-B7CC-08A5FA100D63}" name="10-Oct" dataDxfId="100" dataCellStyle="Currency"/>
    <tableColumn id="5" xr3:uid="{C9A86840-298F-407D-BF7F-8E280C3C78E7}" name="11-Nov" dataDxfId="99" dataCellStyle="Currency"/>
    <tableColumn id="6" xr3:uid="{0408DF73-9CDA-40B7-8671-B6B4915B4B16}" name="12-Dec" dataDxfId="98" dataCellStyle="Currency"/>
    <tableColumn id="7" xr3:uid="{87285F29-72CD-46E9-80D3-3AA2CF84A0B8}" name="01-Jan" dataDxfId="97" dataCellStyle="Currency"/>
    <tableColumn id="8" xr3:uid="{6CE38F56-A809-4F9F-BA57-B1227ECCC23E}" name="02-Feb" dataDxfId="96" dataCellStyle="Currency"/>
    <tableColumn id="9" xr3:uid="{3ADFBB2C-301C-46CE-8BB4-81DE8D938B7F}" name="03-Mar" dataDxfId="95" dataCellStyle="Currency"/>
    <tableColumn id="10" xr3:uid="{AF9F4B97-7FFF-4D56-A3D4-717E7638622D}" name="04-Apr" dataDxfId="94" dataCellStyle="Currency"/>
    <tableColumn id="11" xr3:uid="{FD97312B-D7F4-4877-9B82-27C8F7ED6AAC}" name="05-May" dataDxfId="93" dataCellStyle="Currency"/>
    <tableColumn id="12" xr3:uid="{3663D0D5-EEA9-4ABF-A72B-CF2451883FF6}" name="06-Jun" dataDxfId="92" dataCellStyle="Currency"/>
    <tableColumn id="13" xr3:uid="{F2A1315E-2728-459D-AFB4-660027673060}" name="07-Jul" dataDxfId="91" dataCellStyle="Currency"/>
    <tableColumn id="14" xr3:uid="{62B2F125-E7A3-442B-8127-55AD0E05B6E4}" name="08-Aug" dataDxfId="90" dataCellStyle="Currency"/>
    <tableColumn id="17" xr3:uid="{F6B9633D-A7BC-4A38-9DA8-908F1AB63EFF}" name="Total" dataDxfId="89" dataCellStyle="Currency">
      <calculatedColumnFormula>SUM(Table1627[[#This Row],[09-Sep]:[08-Aug]])</calculatedColumnFormula>
    </tableColumn>
    <tableColumn id="18" xr3:uid="{8DD5AADA-CC7C-45E6-9046-D10066E6079A}" name="% Covered by Student(s)" dataDxfId="88" dataCellStyle="Currency"/>
    <tableColumn id="19" xr3:uid="{6952A741-2052-4C20-84B4-E9E4CF66C656}" name="% Covered by Sponsorship" dataDxfId="87" dataCellStyle="Currency"/>
    <tableColumn id="15" xr3:uid="{5DBEF1C4-60A8-44EC-99C2-C5C1AEB74833}" name="% Covered by Fundraising" dataDxfId="86" dataCellStyle="Currency"/>
    <tableColumn id="16" xr3:uid="{EA3437B7-5CAC-433C-86C5-93CEFB1D0BFC}" name="Comments" dataDxfId="8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D84C28-A723-4939-98E7-744EA2E586E7}" name="Table7" displayName="Table7" ref="A7:Q12" totalsRowShown="0" headerRowDxfId="84" headerRowBorderDxfId="82" tableBorderDxfId="83" headerRowCellStyle="Normal 4">
  <autoFilter ref="A7:Q12" xr:uid="{16D84C28-A723-4939-98E7-744EA2E586E7}"/>
  <tableColumns count="17">
    <tableColumn id="1" xr3:uid="{9B422ACF-BA76-4D82-AB1D-2B762609561B}" name="Sponsor" dataDxfId="81" dataCellStyle="Normal 4"/>
    <tableColumn id="2" xr3:uid="{37BA5B7E-938E-4C2F-AC69-99F639BAED86}" name="Contact or Grant Name" dataDxfId="80" dataCellStyle="Currency"/>
    <tableColumn id="3" xr3:uid="{7B6F5FB3-EAE8-44AD-87F3-22C4E06D360A}" name="Email/Phone #" dataDxfId="79" dataCellStyle="Normal 4"/>
    <tableColumn id="4" xr3:uid="{65080D61-3E8D-44C4-A6B9-5A396AEC5345}" name="Planned Date of Outreach" dataDxfId="78" dataCellStyle="Normal 4"/>
    <tableColumn id="6" xr3:uid="{ABA89A4E-A553-499C-81DF-716D34863DD1}" name="Planned Method of Outreach" dataDxfId="77" dataCellStyle="Normal 4"/>
    <tableColumn id="7" xr3:uid="{11AC4B17-EADB-4895-A436-85C3D4D8B5FC}" name="Planned Sponsorship Type" dataDxfId="76" dataCellStyle="Normal 4"/>
    <tableColumn id="8" xr3:uid="{8597FDEE-DDB8-4A89-B31D-DAC68A1B498E}" name="Planned Dollar value of ask from Sponsor" dataDxfId="75" dataCellStyle="Currency"/>
    <tableColumn id="5" xr3:uid="{7CB5EF21-BFBA-45E4-97E3-BDBD4315CD5D}" name="Actual Date of Outreach" dataDxfId="74" dataCellStyle="Normal 4"/>
    <tableColumn id="9" xr3:uid="{8F495004-2CEC-48BB-9130-F05C2C49C5EE}" name="Status" dataDxfId="73" dataCellStyle="Normal 4"/>
    <tableColumn id="17" xr3:uid="{458645EB-371D-433C-88EE-2D3682114172}" name="Nothing column, hide to keep it clean (1)" dataDxfId="72" dataCellStyle="Normal 4"/>
    <tableColumn id="16" xr3:uid="{4E8672D0-F938-4176-AEB9-9310B6D96FA8}" name="Nothing column, hide to keep it clean (2)" dataDxfId="71" dataCellStyle="Normal 4"/>
    <tableColumn id="10" xr3:uid="{E67F89A5-9925-4B78-8150-0E05A80CC7FD}" name="Actual Sponsorship" dataDxfId="70" dataCellStyle="Normal 4"/>
    <tableColumn id="11" xr3:uid="{914F64CE-26FD-4F51-82F2-F20CF0C4EB2D}" name="Deliverable(s) Promised" dataDxfId="69" dataCellStyle="Normal 4"/>
    <tableColumn id="12" xr3:uid="{FD881309-138E-4CED-8C17-A97F9B6758B9}" name="Stewardship Month" dataDxfId="68" dataCellStyle="Normal 4"/>
    <tableColumn id="13" xr3:uid="{6B8FBDA4-2C3F-4B00-B9FA-AD1B3100782B}" name="Comments" dataDxfId="67" dataCellStyle="Normal 4"/>
    <tableColumn id="14" xr3:uid="{B282DA19-5BE4-4CC2-AC55-09979DA3D71A}" name="Month of Planned Outreach" dataDxfId="66">
      <calculatedColumnFormula>MONTH(Table7[[#This Row],[Planned Date of Outreach]])</calculatedColumnFormula>
    </tableColumn>
    <tableColumn id="15" xr3:uid="{355F440E-0DDC-4B20-841D-3BE93F6B8A49}" name="Month of Actual Outreach" dataDxfId="65">
      <calculatedColumnFormula>MONTH(Table7[[#This Row],[Actual Date of Outreach]])</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D59C905-44A7-4391-86D0-ECE3BF35BD27}" name="Table714" displayName="Table714" ref="A16:K21" totalsRowShown="0" headerRowDxfId="64" headerRowBorderDxfId="62" tableBorderDxfId="63" headerRowCellStyle="Normal 4">
  <autoFilter ref="A16:K21" xr:uid="{3D59C905-44A7-4391-86D0-ECE3BF35BD27}"/>
  <tableColumns count="11">
    <tableColumn id="1" xr3:uid="{4E09616A-E7FE-412B-A02E-2528D387D95F}" name="Name of Fundraiser" dataDxfId="61" dataCellStyle="Normal 4"/>
    <tableColumn id="2" xr3:uid="{ACB5DC18-F82A-43E5-B4F9-C8355F6025F3}" name="Description of Fundraising Event" dataDxfId="60" dataCellStyle="Normal 4"/>
    <tableColumn id="3" xr3:uid="{0A82626D-2C98-49AC-800A-0A308561654A}" name="Planned Start Date" dataDxfId="59" dataCellStyle="Normal 4"/>
    <tableColumn id="4" xr3:uid="{4BB4B9CD-77C9-42E0-9EB7-64A8EFF63DFA}" name="Planned End Date" dataDxfId="58" dataCellStyle="Normal 4"/>
    <tableColumn id="5" xr3:uid="{A6FC7BD0-2D9B-4AFB-845B-02655C4C526A}" name="Expected Dollar Raised" dataDxfId="57" dataCellStyle="Normal 4"/>
    <tableColumn id="6" xr3:uid="{283F6A99-AB8F-486C-8CE1-82C9A3ABFB55}" name="Actual Start Date" dataDxfId="56" dataCellStyle="Normal 4"/>
    <tableColumn id="7" xr3:uid="{AD605897-939E-4596-87A6-7E8B6FA69070}" name="Actual End Date" dataDxfId="55" dataCellStyle="Normal 4"/>
    <tableColumn id="8" xr3:uid="{7C773E80-0FB3-47C5-9673-2BFC2873AB80}" name="Actual Dollars Raised" dataDxfId="54" dataCellStyle="Normal 4"/>
    <tableColumn id="13" xr3:uid="{E9F8347E-658F-4FF1-9F1B-2D7822D9A2A2}" name="Comments" dataDxfId="53" dataCellStyle="Normal 4"/>
    <tableColumn id="14" xr3:uid="{A00E6375-5FAF-44F1-93B6-D1882774801A}" name="Month of Planned Outreach" dataDxfId="52">
      <calculatedColumnFormula>MONTH(Table714[[#This Row],[Planned End Date]])</calculatedColumnFormula>
    </tableColumn>
    <tableColumn id="15" xr3:uid="{6CC19038-F5D0-4E4D-AE35-BF33209FF0F3}" name="Month of Actual Outreach" dataDxfId="51">
      <calculatedColumnFormula>MONTH(Table714[[#This Row],[Expected Dollar Raised]])</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E34CA2-9E48-4653-A286-191C50C559A5}" name="Table5" displayName="Table5" ref="A5:P19" totalsRowShown="0" headerRowDxfId="49" dataDxfId="48" headerRowBorderDxfId="46" tableBorderDxfId="47" headerRowCellStyle="Normal 4" dataCellStyle="Currency">
  <autoFilter ref="A5:P19" xr:uid="{10E34CA2-9E48-4653-A286-191C50C559A5}"/>
  <tableColumns count="16">
    <tableColumn id="1" xr3:uid="{6478F22D-4F6E-4335-99AF-741921FB8599}" name="Revenue Type" dataDxfId="45" dataCellStyle="Normal 4"/>
    <tableColumn id="17" xr3:uid="{BDBC3ACD-FB1E-44F7-B03E-F63FF56C7793}" name="Sponsor Name/Target Audience" dataDxfId="44" dataCellStyle="Normal 4"/>
    <tableColumn id="2" xr3:uid="{BA3C1199-D4EB-4FC9-A812-94EF3F4DBCD9}" name="Description of Revenue" dataDxfId="43" dataCellStyle="Normal 4"/>
    <tableColumn id="3" xr3:uid="{AA0276CF-3741-4DAC-A52F-626F151CFC20}" name="09-Sep" dataDxfId="42" dataCellStyle="Currency">
      <calculatedColumnFormula>SUM(D20:D97)</calculatedColumnFormula>
    </tableColumn>
    <tableColumn id="4" xr3:uid="{3649F899-36E6-43C5-A135-24FAC9970A44}" name="10-Oct" dataDxfId="41" dataCellStyle="Currency">
      <calculatedColumnFormula>SUM(E7:E97)</calculatedColumnFormula>
    </tableColumn>
    <tableColumn id="5" xr3:uid="{0EDF7652-6091-4998-AC64-5A8D500F7B9F}" name="11-Nov" dataDxfId="40" dataCellStyle="Currency">
      <calculatedColumnFormula>SUM(F7:F97)</calculatedColumnFormula>
    </tableColumn>
    <tableColumn id="6" xr3:uid="{5BD67F85-C866-4EC7-89F1-9CC1D6996A0E}" name="12-Dec" dataDxfId="39" dataCellStyle="Currency"/>
    <tableColumn id="7" xr3:uid="{B33C5A41-3DC0-4E56-8071-2D59DF44A549}" name="01-Jan" dataDxfId="38" dataCellStyle="Currency">
      <calculatedColumnFormula>SUM(H7:H97)</calculatedColumnFormula>
    </tableColumn>
    <tableColumn id="8" xr3:uid="{3A0E3A09-5409-40B2-82DA-D38AEED52E20}" name="02-Feb" dataDxfId="37" dataCellStyle="Currency">
      <calculatedColumnFormula>SUM(I7:I97)</calculatedColumnFormula>
    </tableColumn>
    <tableColumn id="9" xr3:uid="{792DCE50-98A2-4FB2-81D1-9A5D1E65F013}" name="03-Mar" dataDxfId="36" dataCellStyle="Currency">
      <calculatedColumnFormula>SUM(J7:J97)</calculatedColumnFormula>
    </tableColumn>
    <tableColumn id="10" xr3:uid="{68F0F0A1-B34D-4003-8F05-68B407C5F957}" name="04-Apr" dataDxfId="35" dataCellStyle="Currency">
      <calculatedColumnFormula>SUM(K7:K97)</calculatedColumnFormula>
    </tableColumn>
    <tableColumn id="11" xr3:uid="{8365A293-C25D-48CF-8D25-711D9B19C1EF}" name="05-May" dataDxfId="34" dataCellStyle="Currency">
      <calculatedColumnFormula>SUM(L7:L97)</calculatedColumnFormula>
    </tableColumn>
    <tableColumn id="12" xr3:uid="{64D2E7AA-F469-4337-A16D-416AC98DA4C4}" name="06-Jun" dataDxfId="33" dataCellStyle="Currency">
      <calculatedColumnFormula>SUM(M7:M97)</calculatedColumnFormula>
    </tableColumn>
    <tableColumn id="13" xr3:uid="{5CC4FA28-CBB2-44A5-B81E-C3E95EAA7EB5}" name="07-Jul" dataDxfId="32" dataCellStyle="Currency">
      <calculatedColumnFormula>SUM(N7:N97)</calculatedColumnFormula>
    </tableColumn>
    <tableColumn id="14" xr3:uid="{49FFAAD9-80AB-4A0D-A609-C544760E5798}" name="08-Aug" dataDxfId="31" dataCellStyle="Currency">
      <calculatedColumnFormula>SUM(O7:O97)</calculatedColumnFormula>
    </tableColumn>
    <tableColumn id="15" xr3:uid="{991B1ACE-2D69-4F1E-B603-BA164F269EF0}" name="Total" dataDxfId="30" dataCellStyle="Currency">
      <calculatedColumnFormula>SUM(Table5[[#This Row],[09-Sep]:[08-Aug]])</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E4B069-8CCD-4356-B0B0-326950A487D4}" name="Table12" displayName="Table12" ref="A27:N33" totalsRowShown="0" headerRowDxfId="19" headerRowCellStyle="Normal 4">
  <autoFilter ref="A27:N33" xr:uid="{BEE4B069-8CCD-4356-B0B0-326950A487D4}"/>
  <tableColumns count="14">
    <tableColumn id="1" xr3:uid="{352E46EB-520A-441D-BF23-D472C477AEC8}" name="Hours from someone with what type of skills?" dataDxfId="18"/>
    <tableColumn id="2" xr3:uid="{540B9338-82D7-40A4-BC6D-EBEB37CE3920}" name="09-Sep"/>
    <tableColumn id="3" xr3:uid="{138DC0E0-A44E-464A-B1E7-93766941DE58}" name="10-Oct"/>
    <tableColumn id="4" xr3:uid="{7E12D674-C3B3-4758-8830-267CFA232E9E}" name="11-Nov"/>
    <tableColumn id="5" xr3:uid="{487B6B2C-125D-44DF-8638-9D268EBFA1B2}" name="12-Dec"/>
    <tableColumn id="6" xr3:uid="{3BB8A4E8-F9FE-4194-9176-665DD22934FB}" name="01-Jan"/>
    <tableColumn id="7" xr3:uid="{B4C83EBA-AC45-4962-988B-4B06BE92A53B}" name="02-Feb"/>
    <tableColumn id="8" xr3:uid="{125EB573-AB52-47B2-8117-EE3B37025B6E}" name="03-Mar"/>
    <tableColumn id="9" xr3:uid="{92FC5C51-42D6-4A65-91FB-06C3F0C5D348}" name="04-Apr"/>
    <tableColumn id="10" xr3:uid="{0894C3E7-301F-4A24-B4E3-8A47F7810D48}" name="05-May"/>
    <tableColumn id="11" xr3:uid="{D759D8E8-6BE6-4E51-82E5-25BD1EEEB345}" name="06-Jun"/>
    <tableColumn id="12" xr3:uid="{7A84E4B5-84AE-472C-90FB-3FA57F4BB5B1}" name="07-Jul"/>
    <tableColumn id="13" xr3:uid="{EF89F5FA-7E50-49D2-91B9-8536B1CFE33A}" name="08-Aug"/>
    <tableColumn id="14" xr3:uid="{ACD49E71-C001-436F-AC34-8C6C31B40D37}" name="Comments"/>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C3C0AD-0B89-404A-BF13-A7AD4E21C10C}" name="Table4" displayName="Table4" ref="A5:N11" totalsRowShown="0" headerRowDxfId="15" headerRowCellStyle="Normal 4">
  <autoFilter ref="A5:N11" xr:uid="{B5C3C0AD-0B89-404A-BF13-A7AD4E21C10C}"/>
  <tableColumns count="14">
    <tableColumn id="1" xr3:uid="{5107AFF4-8C17-4B27-B0E6-630880EB2158}" name="Tab"/>
    <tableColumn id="15" xr3:uid="{8C302AB7-4C7D-4423-AB1E-27476C501D10}" name="Today" dataDxfId="14">
      <calculatedColumnFormula>'4. Estimated Revenue'!B3</calculatedColumnFormula>
    </tableColumn>
    <tableColumn id="2" xr3:uid="{251479E1-8693-4EC4-AB21-536692AB9B38}" name="09-Sep"/>
    <tableColumn id="3" xr3:uid="{B547AA7F-4FB4-49FA-82AA-C80F57BE53C5}" name="10-Oct"/>
    <tableColumn id="4" xr3:uid="{D111D7A9-C7A1-48FF-BD86-99CA4DBB11F3}" name="11-Nov"/>
    <tableColumn id="5" xr3:uid="{278AD397-3D76-4B9F-AD64-B3E3B9CFABAC}" name="12-Dec"/>
    <tableColumn id="6" xr3:uid="{2483B7AB-F1DD-4736-A640-77C0ECB92527}" name="01-Jan"/>
    <tableColumn id="7" xr3:uid="{6BF258D5-9BBE-4415-9D92-6C8E4FBB33DA}" name="02-Feb"/>
    <tableColumn id="8" xr3:uid="{24B6EE86-59BA-4859-99BB-D9C9C7974C43}" name="03-Mar"/>
    <tableColumn id="9" xr3:uid="{FD3AAC20-82B0-48E5-9359-25A4DAB9C234}" name="04-Apr"/>
    <tableColumn id="10" xr3:uid="{B7EB871D-27B4-41EE-B933-9BE2520F9FB2}" name="05-May"/>
    <tableColumn id="11" xr3:uid="{7D3A61AF-09C7-47AC-A2A5-D3837482F0DF}" name="06-Jun"/>
    <tableColumn id="12" xr3:uid="{BE75C2FA-CDB7-40E8-8821-5748D9FA4F26}" name="07-Jul"/>
    <tableColumn id="13" xr3:uid="{8041144C-0B1F-4750-9B77-C0A95656D09E}" name="08-Aug"/>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1C9989-56DA-4A99-BBFA-BDB1C55D999D}" name="Table11" displayName="Table11" ref="B33:B44" totalsRowShown="0" headerRowDxfId="3" dataDxfId="2" tableBorderDxfId="1" dataCellStyle="Normal 4">
  <autoFilter ref="B33:B44" xr:uid="{3F1C9989-56DA-4A99-BBFA-BDB1C55D999D}"/>
  <tableColumns count="1">
    <tableColumn id="1" xr3:uid="{4CBBC701-98ED-4DC4-A391-D2F317FEE59F}" name="Spending Categories" dataDxfId="0" dataCellStyle="Normal 4"/>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5-05-01T16:24:06.10" personId="{43585A7B-9BD7-4A6A-B59F-167D6CC742FD}" id="{691F990C-20B5-4D0D-AE98-87EAB1263E96}">
    <text>Integrate this into the calculations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5-30T18:10:51.18" personId="{D3E98789-2201-4D2E-8430-E73FC12B70B3}" id="{B4873AA0-E6FB-412D-B7C6-8356C8923F8C}">
    <text>I suggest we pull this out. We should make the funding application form available at the same time as the teams form, but it will service more than just the student teams.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6.bin"/><Relationship Id="rId1" Type="http://schemas.openxmlformats.org/officeDocument/2006/relationships/hyperlink" Target="../../../../../../sites/engineering/SitePages/engineering-team-resources.aspx"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maltais@dal.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6.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FF46-50FA-4C23-8C91-A6BEDBFAFE98}">
  <sheetPr codeName="Sheet1">
    <tabColor rgb="FFFF0000"/>
  </sheetPr>
  <dimension ref="A2:B8"/>
  <sheetViews>
    <sheetView workbookViewId="0">
      <selection activeCell="A8" sqref="A8"/>
    </sheetView>
  </sheetViews>
  <sheetFormatPr defaultRowHeight="15"/>
  <cols>
    <col min="1" max="1" width="43.28515625" customWidth="1"/>
  </cols>
  <sheetData>
    <row r="2" spans="1:2" ht="30">
      <c r="A2" s="84" t="s">
        <v>0</v>
      </c>
    </row>
    <row r="4" spans="1:2" ht="30">
      <c r="A4" s="5" t="s">
        <v>1</v>
      </c>
    </row>
    <row r="6" spans="1:2">
      <c r="A6" t="s">
        <v>2</v>
      </c>
    </row>
    <row r="7" spans="1:2">
      <c r="A7" t="s">
        <v>3</v>
      </c>
    </row>
    <row r="8" spans="1:2" ht="30">
      <c r="A8" s="5" t="s">
        <v>4</v>
      </c>
      <c r="B8" s="23">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045E-F943-451C-988C-2A9DFF492823}">
  <sheetPr codeName="Sheet9">
    <tabColor rgb="FFFF0000"/>
  </sheetPr>
  <dimension ref="A1:B10"/>
  <sheetViews>
    <sheetView zoomScaleNormal="100" workbookViewId="0">
      <selection activeCell="G13" sqref="G13"/>
    </sheetView>
  </sheetViews>
  <sheetFormatPr defaultRowHeight="15"/>
  <cols>
    <col min="1" max="1" width="35.42578125" customWidth="1"/>
    <col min="2" max="2" width="52.28515625" customWidth="1"/>
  </cols>
  <sheetData>
    <row r="1" spans="1:2" ht="23.25">
      <c r="A1" s="255" t="s">
        <v>239</v>
      </c>
      <c r="B1" s="255"/>
    </row>
    <row r="3" spans="1:2">
      <c r="A3" s="256" t="s">
        <v>240</v>
      </c>
      <c r="B3" s="256"/>
    </row>
    <row r="4" spans="1:2" ht="30">
      <c r="A4" s="30" t="s">
        <v>241</v>
      </c>
      <c r="B4" s="41">
        <v>0</v>
      </c>
    </row>
    <row r="5" spans="1:2">
      <c r="A5" s="30" t="s">
        <v>242</v>
      </c>
      <c r="B5" s="41"/>
    </row>
    <row r="6" spans="1:2">
      <c r="A6" s="30"/>
    </row>
    <row r="7" spans="1:2">
      <c r="A7" s="256" t="s">
        <v>243</v>
      </c>
      <c r="B7" s="256"/>
    </row>
    <row r="8" spans="1:2" ht="30">
      <c r="A8" s="42" t="s">
        <v>244</v>
      </c>
      <c r="B8" s="41">
        <v>0</v>
      </c>
    </row>
    <row r="9" spans="1:2" ht="114.75" customHeight="1">
      <c r="A9" s="5" t="s">
        <v>245</v>
      </c>
      <c r="B9" s="37"/>
    </row>
    <row r="10" spans="1:2" ht="130.5" customHeight="1">
      <c r="A10" s="42" t="s">
        <v>246</v>
      </c>
      <c r="B10" s="38"/>
    </row>
  </sheetData>
  <mergeCells count="3">
    <mergeCell ref="A1:B1"/>
    <mergeCell ref="A3:B3"/>
    <mergeCell ref="A7:B7"/>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96C3-A3AF-4553-8AD7-27937F10EEBE}">
  <sheetPr codeName="Sheet10"/>
  <dimension ref="A1:N33"/>
  <sheetViews>
    <sheetView topLeftCell="A7" workbookViewId="0">
      <selection activeCell="L19" sqref="L19"/>
    </sheetView>
  </sheetViews>
  <sheetFormatPr defaultRowHeight="15"/>
  <cols>
    <col min="1" max="1" width="55.5703125" customWidth="1"/>
    <col min="2" max="13" width="9.7109375" customWidth="1"/>
    <col min="14" max="14" width="38.7109375" customWidth="1"/>
  </cols>
  <sheetData>
    <row r="1" spans="1:4" ht="23.1" customHeight="1">
      <c r="A1" s="216" t="s">
        <v>247</v>
      </c>
      <c r="B1" s="216"/>
      <c r="C1" s="216"/>
      <c r="D1" s="216"/>
    </row>
    <row r="2" spans="1:4" ht="39.75" customHeight="1">
      <c r="A2" s="221" t="s">
        <v>248</v>
      </c>
      <c r="B2" s="221"/>
      <c r="C2" s="221"/>
      <c r="D2" s="221"/>
    </row>
    <row r="3" spans="1:4">
      <c r="A3" s="193" t="s">
        <v>54</v>
      </c>
      <c r="B3" s="261">
        <f>'2. Proposed Team'!C3</f>
        <v>0</v>
      </c>
      <c r="C3" s="261"/>
      <c r="D3" s="261"/>
    </row>
    <row r="5" spans="1:4">
      <c r="A5" s="30" t="s">
        <v>249</v>
      </c>
      <c r="B5" s="261"/>
      <c r="C5" s="261"/>
      <c r="D5" t="s">
        <v>250</v>
      </c>
    </row>
    <row r="6" spans="1:4" ht="34.5" customHeight="1">
      <c r="A6" s="30" t="s">
        <v>251</v>
      </c>
      <c r="B6" s="261"/>
      <c r="C6" s="261"/>
      <c r="D6" s="261"/>
    </row>
    <row r="7" spans="1:4">
      <c r="A7" s="262" t="s">
        <v>252</v>
      </c>
      <c r="B7" s="262"/>
      <c r="C7" s="262"/>
      <c r="D7" s="262"/>
    </row>
    <row r="8" spans="1:4" ht="42.75" customHeight="1">
      <c r="A8" s="92" t="s">
        <v>253</v>
      </c>
      <c r="B8" s="261"/>
      <c r="C8" s="261"/>
      <c r="D8" s="261"/>
    </row>
    <row r="9" spans="1:4">
      <c r="A9" s="28"/>
    </row>
    <row r="10" spans="1:4">
      <c r="A10" s="257" t="s">
        <v>254</v>
      </c>
      <c r="B10" s="258"/>
      <c r="C10" s="258"/>
      <c r="D10" s="259"/>
    </row>
    <row r="11" spans="1:4" ht="51" customHeight="1">
      <c r="A11" s="188" t="s">
        <v>255</v>
      </c>
      <c r="B11" s="186" t="s">
        <v>256</v>
      </c>
      <c r="C11" s="186" t="s">
        <v>257</v>
      </c>
      <c r="D11" s="187" t="s">
        <v>258</v>
      </c>
    </row>
    <row r="12" spans="1:4">
      <c r="A12" s="189" t="s">
        <v>259</v>
      </c>
      <c r="B12" s="26" t="b">
        <v>0</v>
      </c>
      <c r="C12" s="26" t="b">
        <v>0</v>
      </c>
      <c r="D12" s="180" t="b">
        <v>0</v>
      </c>
    </row>
    <row r="13" spans="1:4">
      <c r="A13" s="190" t="s">
        <v>260</v>
      </c>
      <c r="B13" s="26" t="b">
        <v>0</v>
      </c>
      <c r="C13" s="26" t="b">
        <v>0</v>
      </c>
      <c r="D13" s="180" t="b">
        <v>0</v>
      </c>
    </row>
    <row r="14" spans="1:4">
      <c r="A14" s="189" t="s">
        <v>261</v>
      </c>
      <c r="B14" s="26" t="b">
        <v>0</v>
      </c>
      <c r="C14" s="26" t="b">
        <v>0</v>
      </c>
      <c r="D14" s="180" t="b">
        <v>0</v>
      </c>
    </row>
    <row r="15" spans="1:4">
      <c r="A15" s="190" t="s">
        <v>262</v>
      </c>
      <c r="B15" s="26" t="b">
        <v>0</v>
      </c>
      <c r="C15" s="26" t="b">
        <v>0</v>
      </c>
      <c r="D15" s="180" t="b">
        <v>0</v>
      </c>
    </row>
    <row r="16" spans="1:4">
      <c r="A16" s="190" t="s">
        <v>263</v>
      </c>
      <c r="B16" s="26" t="b">
        <v>0</v>
      </c>
      <c r="C16" s="26" t="b">
        <v>0</v>
      </c>
      <c r="D16" s="180" t="b">
        <v>0</v>
      </c>
    </row>
    <row r="17" spans="1:14">
      <c r="A17" s="190" t="s">
        <v>264</v>
      </c>
      <c r="B17" s="26" t="b">
        <v>0</v>
      </c>
      <c r="C17" s="26" t="b">
        <v>0</v>
      </c>
      <c r="D17" s="180" t="b">
        <v>0</v>
      </c>
    </row>
    <row r="18" spans="1:14">
      <c r="A18" s="189" t="s">
        <v>265</v>
      </c>
      <c r="B18" s="26" t="b">
        <v>0</v>
      </c>
      <c r="C18" s="26" t="b">
        <v>0</v>
      </c>
      <c r="D18" s="180" t="b">
        <v>0</v>
      </c>
    </row>
    <row r="19" spans="1:14">
      <c r="A19" s="189" t="s">
        <v>266</v>
      </c>
      <c r="B19" s="26" t="b">
        <v>0</v>
      </c>
      <c r="C19" s="26" t="b">
        <v>0</v>
      </c>
      <c r="D19" s="180" t="b">
        <v>0</v>
      </c>
    </row>
    <row r="20" spans="1:14">
      <c r="A20" s="189" t="s">
        <v>267</v>
      </c>
      <c r="B20" s="26" t="b">
        <v>0</v>
      </c>
      <c r="C20" s="26" t="b">
        <v>0</v>
      </c>
      <c r="D20" s="180" t="b">
        <v>0</v>
      </c>
    </row>
    <row r="21" spans="1:14">
      <c r="A21" s="189" t="s">
        <v>268</v>
      </c>
      <c r="B21" s="26" t="b">
        <v>0</v>
      </c>
      <c r="C21" s="26" t="b">
        <v>0</v>
      </c>
      <c r="D21" s="180" t="b">
        <v>0</v>
      </c>
    </row>
    <row r="22" spans="1:14">
      <c r="A22" s="189" t="s">
        <v>269</v>
      </c>
      <c r="B22" s="26" t="b">
        <v>0</v>
      </c>
      <c r="C22" s="26" t="b">
        <v>0</v>
      </c>
      <c r="D22" s="180" t="b">
        <v>0</v>
      </c>
    </row>
    <row r="23" spans="1:14">
      <c r="A23" s="189" t="s">
        <v>270</v>
      </c>
      <c r="B23" s="26" t="b">
        <v>0</v>
      </c>
      <c r="C23" s="26" t="b">
        <v>0</v>
      </c>
      <c r="D23" s="180" t="b">
        <v>0</v>
      </c>
    </row>
    <row r="24" spans="1:14" ht="15.75" customHeight="1">
      <c r="A24" s="191" t="s">
        <v>271</v>
      </c>
      <c r="B24" s="181" t="b">
        <v>0</v>
      </c>
      <c r="C24" s="181" t="b">
        <v>0</v>
      </c>
      <c r="D24" s="182" t="b">
        <v>0</v>
      </c>
    </row>
    <row r="26" spans="1:14" ht="14.65" customHeight="1">
      <c r="A26" s="260" t="s">
        <v>272</v>
      </c>
      <c r="B26" s="260"/>
      <c r="C26" s="260"/>
      <c r="D26" s="260"/>
      <c r="E26" s="260"/>
      <c r="F26" s="260"/>
      <c r="G26" s="260"/>
      <c r="H26" s="260"/>
      <c r="I26" s="260"/>
      <c r="J26" s="260"/>
      <c r="K26" s="260"/>
      <c r="L26" s="260"/>
      <c r="M26" s="260"/>
      <c r="N26" s="260"/>
    </row>
    <row r="27" spans="1:14">
      <c r="A27" s="122" t="s">
        <v>273</v>
      </c>
      <c r="B27" s="45" t="s">
        <v>111</v>
      </c>
      <c r="C27" s="45" t="s">
        <v>112</v>
      </c>
      <c r="D27" s="45" t="s">
        <v>113</v>
      </c>
      <c r="E27" s="45" t="s">
        <v>114</v>
      </c>
      <c r="F27" s="45" t="s">
        <v>115</v>
      </c>
      <c r="G27" s="45" t="s">
        <v>116</v>
      </c>
      <c r="H27" s="45" t="s">
        <v>117</v>
      </c>
      <c r="I27" s="45" t="s">
        <v>118</v>
      </c>
      <c r="J27" s="45" t="s">
        <v>119</v>
      </c>
      <c r="K27" s="45" t="s">
        <v>120</v>
      </c>
      <c r="L27" s="45" t="s">
        <v>121</v>
      </c>
      <c r="M27" s="45" t="s">
        <v>122</v>
      </c>
      <c r="N27" s="177" t="s">
        <v>157</v>
      </c>
    </row>
    <row r="28" spans="1:14">
      <c r="A28" s="122" t="s">
        <v>274</v>
      </c>
    </row>
    <row r="29" spans="1:14">
      <c r="A29" s="122" t="s">
        <v>275</v>
      </c>
    </row>
    <row r="30" spans="1:14">
      <c r="A30" s="122" t="s">
        <v>276</v>
      </c>
    </row>
    <row r="31" spans="1:14">
      <c r="A31" s="122" t="s">
        <v>277</v>
      </c>
    </row>
    <row r="32" spans="1:14">
      <c r="A32" s="122" t="s">
        <v>278</v>
      </c>
    </row>
    <row r="33" spans="1:1">
      <c r="A33" s="122" t="s">
        <v>146</v>
      </c>
    </row>
  </sheetData>
  <protectedRanges>
    <protectedRange sqref="B5:C5 B6:D6 B8:D8 B12:D24 A24 B28:N33" name="Range1"/>
  </protectedRanges>
  <mergeCells count="9">
    <mergeCell ref="A10:D10"/>
    <mergeCell ref="A1:D1"/>
    <mergeCell ref="A2:D2"/>
    <mergeCell ref="A26:N26"/>
    <mergeCell ref="B8:D8"/>
    <mergeCell ref="B6:D6"/>
    <mergeCell ref="B5:C5"/>
    <mergeCell ref="B3:D3"/>
    <mergeCell ref="A7:D7"/>
  </mergeCells>
  <conditionalFormatting sqref="B27:M27">
    <cfRule type="expression" dxfId="29" priority="1">
      <formula>$B27="Other"</formula>
    </cfRule>
    <cfRule type="expression" dxfId="28" priority="2">
      <formula>$B27="Competition #2"</formula>
    </cfRule>
    <cfRule type="expression" dxfId="27" priority="3">
      <formula>$B27="Competition #1"</formula>
    </cfRule>
    <cfRule type="expression" dxfId="26" priority="4">
      <formula>$B27="Marketing &amp; Events"</formula>
    </cfRule>
    <cfRule type="expression" dxfId="25" priority="5">
      <formula>$B27="Services"</formula>
    </cfRule>
    <cfRule type="expression" dxfId="24" priority="6">
      <formula>$B27="Software"</formula>
    </cfRule>
    <cfRule type="expression" dxfId="23" priority="7">
      <formula>$B27="Consumables"</formula>
    </cfRule>
    <cfRule type="expression" dxfId="22" priority="8">
      <formula>$B27="Tools"</formula>
    </cfRule>
    <cfRule type="expression" dxfId="21" priority="9">
      <formula>$B27="Equipment"</formula>
    </cfRule>
    <cfRule type="expression" dxfId="20" priority="10">
      <formula>$B27="Raw Materials"</formula>
    </cfRule>
  </conditionalFormatting>
  <hyperlinks>
    <hyperlink ref="A7" r:id="rId1" xr:uid="{DC3F08D0-91ED-412C-9377-2738A7EBFC7B}"/>
  </hyperlinks>
  <pageMargins left="0.7" right="0.7" top="0.75" bottom="0.75" header="0.3" footer="0.3"/>
  <pageSetup paperSize="3" orientation="landscape"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9E22-BD3E-4188-9860-BA99794E58FE}">
  <sheetPr codeName="Sheet11"/>
  <dimension ref="A1:E30"/>
  <sheetViews>
    <sheetView topLeftCell="A2" workbookViewId="0">
      <selection activeCell="A4" sqref="A4:B4"/>
    </sheetView>
  </sheetViews>
  <sheetFormatPr defaultRowHeight="15"/>
  <cols>
    <col min="1" max="2" width="55.7109375" customWidth="1"/>
  </cols>
  <sheetData>
    <row r="1" spans="1:5" ht="23.1" customHeight="1">
      <c r="A1" s="216" t="s">
        <v>279</v>
      </c>
      <c r="B1" s="216"/>
      <c r="C1" s="39"/>
      <c r="D1" s="39"/>
      <c r="E1" s="39"/>
    </row>
    <row r="2" spans="1:5" ht="145.5" customHeight="1">
      <c r="A2" s="234" t="s">
        <v>280</v>
      </c>
      <c r="B2" s="264"/>
      <c r="C2" s="178"/>
      <c r="D2" s="39"/>
      <c r="E2" s="39"/>
    </row>
    <row r="3" spans="1:5">
      <c r="A3" s="24" t="s">
        <v>54</v>
      </c>
      <c r="B3" s="85">
        <f>'2. Proposed Team'!C3</f>
        <v>0</v>
      </c>
    </row>
    <row r="4" spans="1:5">
      <c r="A4" s="256" t="s">
        <v>48</v>
      </c>
      <c r="B4" s="256"/>
    </row>
    <row r="5" spans="1:5">
      <c r="A5" s="24" t="s">
        <v>281</v>
      </c>
      <c r="B5" s="36"/>
    </row>
    <row r="6" spans="1:5">
      <c r="A6" s="24" t="s">
        <v>282</v>
      </c>
      <c r="B6" s="37"/>
    </row>
    <row r="7" spans="1:5">
      <c r="A7" s="24" t="s">
        <v>283</v>
      </c>
      <c r="B7" s="37"/>
    </row>
    <row r="8" spans="1:5">
      <c r="A8" s="24" t="s">
        <v>284</v>
      </c>
      <c r="B8" s="38"/>
    </row>
    <row r="9" spans="1:5">
      <c r="A9" s="24" t="s">
        <v>285</v>
      </c>
      <c r="B9" s="36"/>
    </row>
    <row r="11" spans="1:5">
      <c r="A11" s="256" t="s">
        <v>286</v>
      </c>
      <c r="B11" s="256"/>
    </row>
    <row r="12" spans="1:5">
      <c r="A12" s="24" t="s">
        <v>287</v>
      </c>
      <c r="B12" s="25" t="b">
        <v>0</v>
      </c>
    </row>
    <row r="13" spans="1:5">
      <c r="A13" s="30" t="s">
        <v>288</v>
      </c>
      <c r="B13" s="36"/>
    </row>
    <row r="14" spans="1:5">
      <c r="A14" s="24" t="s">
        <v>289</v>
      </c>
      <c r="B14" s="36"/>
    </row>
    <row r="15" spans="1:5" ht="30">
      <c r="A15" s="30" t="s">
        <v>290</v>
      </c>
      <c r="B15" s="36"/>
    </row>
    <row r="17" spans="1:2">
      <c r="A17" s="256" t="s">
        <v>291</v>
      </c>
      <c r="B17" s="256"/>
    </row>
    <row r="18" spans="1:2" ht="30">
      <c r="A18" s="30" t="s">
        <v>292</v>
      </c>
      <c r="B18" s="25" t="b">
        <v>0</v>
      </c>
    </row>
    <row r="19" spans="1:2">
      <c r="A19" s="30" t="s">
        <v>293</v>
      </c>
      <c r="B19" s="36"/>
    </row>
    <row r="20" spans="1:2">
      <c r="A20" s="5"/>
    </row>
    <row r="21" spans="1:2">
      <c r="A21" s="263" t="s">
        <v>294</v>
      </c>
      <c r="B21" s="263"/>
    </row>
    <row r="22" spans="1:2" ht="30">
      <c r="A22" s="123" t="s">
        <v>295</v>
      </c>
      <c r="B22" s="25" t="b">
        <v>0</v>
      </c>
    </row>
    <row r="23" spans="1:2">
      <c r="A23" s="30" t="s">
        <v>296</v>
      </c>
      <c r="B23" s="36"/>
    </row>
    <row r="24" spans="1:2">
      <c r="A24" s="5"/>
    </row>
    <row r="25" spans="1:2">
      <c r="A25" s="5"/>
    </row>
    <row r="26" spans="1:2">
      <c r="A26" s="5"/>
    </row>
    <row r="27" spans="1:2">
      <c r="A27" s="5"/>
    </row>
    <row r="28" spans="1:2">
      <c r="A28" s="5"/>
    </row>
    <row r="29" spans="1:2">
      <c r="A29" s="5"/>
    </row>
    <row r="30" spans="1:2">
      <c r="A30" s="84"/>
    </row>
  </sheetData>
  <protectedRanges>
    <protectedRange sqref="B5:B9 B12:B15 B18:B19 B22:B23" name="Range1"/>
  </protectedRanges>
  <mergeCells count="6">
    <mergeCell ref="A21:B21"/>
    <mergeCell ref="A1:B1"/>
    <mergeCell ref="A2:B2"/>
    <mergeCell ref="A4:B4"/>
    <mergeCell ref="A11:B11"/>
    <mergeCell ref="A17:B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005D-EDCA-463A-97DA-92984362E15C}">
  <sheetPr codeName="Sheet12"/>
  <dimension ref="A1:E30"/>
  <sheetViews>
    <sheetView workbookViewId="0">
      <selection activeCell="J9" sqref="J9"/>
    </sheetView>
  </sheetViews>
  <sheetFormatPr defaultRowHeight="15"/>
  <cols>
    <col min="1" max="2" width="55.7109375" customWidth="1"/>
  </cols>
  <sheetData>
    <row r="1" spans="1:5" ht="23.1" customHeight="1">
      <c r="A1" s="216" t="s">
        <v>297</v>
      </c>
      <c r="B1" s="216"/>
      <c r="C1" s="39"/>
      <c r="D1" s="39"/>
      <c r="E1" s="39"/>
    </row>
    <row r="2" spans="1:5" ht="120" customHeight="1">
      <c r="A2" s="234" t="s">
        <v>298</v>
      </c>
      <c r="B2" s="264"/>
      <c r="C2" s="39"/>
      <c r="D2" s="39"/>
      <c r="E2" s="39"/>
    </row>
    <row r="3" spans="1:5">
      <c r="A3" s="24" t="s">
        <v>54</v>
      </c>
      <c r="B3" s="85">
        <f>'2. Proposed Team'!C3</f>
        <v>0</v>
      </c>
    </row>
    <row r="4" spans="1:5">
      <c r="A4" s="256" t="s">
        <v>48</v>
      </c>
      <c r="B4" s="256"/>
    </row>
    <row r="5" spans="1:5">
      <c r="A5" s="24" t="s">
        <v>299</v>
      </c>
      <c r="B5" s="36"/>
    </row>
    <row r="6" spans="1:5">
      <c r="A6" s="24" t="s">
        <v>282</v>
      </c>
      <c r="B6" s="37"/>
    </row>
    <row r="7" spans="1:5">
      <c r="A7" s="24" t="s">
        <v>283</v>
      </c>
      <c r="B7" s="37"/>
    </row>
    <row r="8" spans="1:5">
      <c r="A8" s="24" t="s">
        <v>284</v>
      </c>
      <c r="B8" s="38"/>
    </row>
    <row r="9" spans="1:5">
      <c r="A9" s="24" t="s">
        <v>285</v>
      </c>
      <c r="B9" s="36"/>
    </row>
    <row r="11" spans="1:5">
      <c r="A11" s="256" t="s">
        <v>286</v>
      </c>
      <c r="B11" s="256"/>
    </row>
    <row r="12" spans="1:5">
      <c r="A12" s="24" t="s">
        <v>287</v>
      </c>
      <c r="B12" s="25" t="b">
        <v>0</v>
      </c>
    </row>
    <row r="13" spans="1:5">
      <c r="A13" s="30" t="s">
        <v>288</v>
      </c>
      <c r="B13" s="36"/>
    </row>
    <row r="14" spans="1:5">
      <c r="A14" s="24" t="s">
        <v>289</v>
      </c>
      <c r="B14" s="36"/>
    </row>
    <row r="15" spans="1:5" ht="30">
      <c r="A15" s="30" t="s">
        <v>290</v>
      </c>
      <c r="B15" s="36"/>
    </row>
    <row r="17" spans="1:2">
      <c r="A17" s="256" t="s">
        <v>291</v>
      </c>
      <c r="B17" s="256"/>
    </row>
    <row r="18" spans="1:2" ht="30">
      <c r="A18" s="30" t="s">
        <v>292</v>
      </c>
      <c r="B18" s="25" t="b">
        <v>0</v>
      </c>
    </row>
    <row r="19" spans="1:2">
      <c r="A19" s="30" t="s">
        <v>293</v>
      </c>
      <c r="B19" s="36"/>
    </row>
    <row r="20" spans="1:2">
      <c r="A20" s="5"/>
    </row>
    <row r="21" spans="1:2">
      <c r="A21" s="263" t="s">
        <v>294</v>
      </c>
      <c r="B21" s="263"/>
    </row>
    <row r="22" spans="1:2" ht="30">
      <c r="A22" s="123" t="s">
        <v>295</v>
      </c>
      <c r="B22" s="25" t="b">
        <v>0</v>
      </c>
    </row>
    <row r="23" spans="1:2">
      <c r="A23" s="30" t="s">
        <v>296</v>
      </c>
      <c r="B23" s="36"/>
    </row>
    <row r="24" spans="1:2">
      <c r="A24" s="5"/>
    </row>
    <row r="25" spans="1:2">
      <c r="A25" s="5"/>
    </row>
    <row r="26" spans="1:2">
      <c r="A26" s="5"/>
    </row>
    <row r="27" spans="1:2">
      <c r="A27" s="5"/>
    </row>
    <row r="28" spans="1:2">
      <c r="A28" s="5"/>
    </row>
    <row r="29" spans="1:2">
      <c r="A29" s="5"/>
    </row>
    <row r="30" spans="1:2">
      <c r="A30" s="84"/>
    </row>
  </sheetData>
  <protectedRanges>
    <protectedRange sqref="B5:B9 B12:B15 B18:B19 B22:B23" name="Range1"/>
  </protectedRanges>
  <mergeCells count="6">
    <mergeCell ref="A1:B1"/>
    <mergeCell ref="A4:B4"/>
    <mergeCell ref="A11:B11"/>
    <mergeCell ref="A17:B17"/>
    <mergeCell ref="A21:B21"/>
    <mergeCell ref="A2:B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5CB1-A751-4A5C-8B5C-15D70B35A0CF}">
  <sheetPr codeName="Sheet14">
    <tabColor rgb="FFFFC000"/>
  </sheetPr>
  <dimension ref="A1:H4"/>
  <sheetViews>
    <sheetView workbookViewId="0">
      <selection activeCell="G6" sqref="G6"/>
    </sheetView>
  </sheetViews>
  <sheetFormatPr defaultRowHeight="15"/>
  <cols>
    <col min="1" max="1" width="25.85546875" customWidth="1"/>
    <col min="2" max="2" width="21.7109375" customWidth="1"/>
    <col min="3" max="3" width="19.42578125" customWidth="1"/>
    <col min="4" max="4" width="19.140625" customWidth="1"/>
    <col min="5" max="5" width="19.28515625" customWidth="1"/>
    <col min="6" max="6" width="26.28515625" customWidth="1"/>
    <col min="7" max="7" width="19.7109375" customWidth="1"/>
    <col min="8" max="8" width="25" customWidth="1"/>
  </cols>
  <sheetData>
    <row r="1" spans="1:8">
      <c r="A1" s="101" t="s">
        <v>300</v>
      </c>
    </row>
    <row r="2" spans="1:8" ht="45">
      <c r="A2" s="117" t="s">
        <v>70</v>
      </c>
    </row>
    <row r="3" spans="1:8" ht="45">
      <c r="A3" s="117" t="s">
        <v>301</v>
      </c>
    </row>
    <row r="4" spans="1:8" ht="27" customHeight="1">
      <c r="A4" s="6" t="s">
        <v>302</v>
      </c>
      <c r="B4" s="7" t="s">
        <v>303</v>
      </c>
      <c r="C4" s="7" t="s">
        <v>304</v>
      </c>
      <c r="D4" s="7" t="s">
        <v>305</v>
      </c>
      <c r="E4" s="7" t="s">
        <v>306</v>
      </c>
      <c r="F4" s="7" t="s">
        <v>307</v>
      </c>
      <c r="G4" s="7" t="s">
        <v>308</v>
      </c>
      <c r="H4" s="8" t="s">
        <v>309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F226-D4F3-453F-8C33-B788C3A3EFE8}">
  <sheetPr codeName="Sheet8">
    <tabColor rgb="FFFFC000"/>
    <pageSetUpPr fitToPage="1"/>
  </sheetPr>
  <dimension ref="A1:N11"/>
  <sheetViews>
    <sheetView workbookViewId="0">
      <selection activeCell="F16" sqref="F16"/>
    </sheetView>
  </sheetViews>
  <sheetFormatPr defaultRowHeight="15" customHeight="1"/>
  <cols>
    <col min="1" max="1" width="32.28515625" bestFit="1" customWidth="1"/>
    <col min="2" max="2" width="9" customWidth="1"/>
    <col min="3" max="4" width="9.42578125" bestFit="1" customWidth="1"/>
    <col min="5" max="5" width="10.5703125" bestFit="1" customWidth="1"/>
    <col min="6" max="6" width="11.5703125" bestFit="1" customWidth="1"/>
    <col min="7" max="7" width="10.5703125" bestFit="1" customWidth="1"/>
    <col min="8" max="10" width="9.42578125" bestFit="1" customWidth="1"/>
    <col min="11" max="11" width="12.7109375" bestFit="1" customWidth="1"/>
    <col min="12" max="14" width="9.42578125" bestFit="1" customWidth="1"/>
  </cols>
  <sheetData>
    <row r="1" spans="1:14" ht="23.1" customHeight="1">
      <c r="A1" s="216" t="s">
        <v>310</v>
      </c>
      <c r="B1" s="216"/>
      <c r="C1" s="216"/>
      <c r="D1" s="216"/>
      <c r="E1" s="216"/>
      <c r="F1" s="216"/>
      <c r="G1" s="216"/>
      <c r="H1" s="216"/>
      <c r="I1" s="216"/>
      <c r="J1" s="216"/>
      <c r="K1" s="216"/>
      <c r="L1" s="216"/>
      <c r="M1" s="216"/>
      <c r="N1" s="216"/>
    </row>
    <row r="2" spans="1:14" ht="37.5" customHeight="1">
      <c r="A2" s="221" t="s">
        <v>311</v>
      </c>
      <c r="B2" s="221"/>
      <c r="C2" s="221"/>
      <c r="D2" s="221"/>
      <c r="E2" s="221"/>
      <c r="F2" s="221"/>
      <c r="G2" s="221"/>
      <c r="H2" s="221"/>
      <c r="I2" s="221"/>
      <c r="J2" s="221"/>
      <c r="K2" s="221"/>
      <c r="L2" s="221"/>
      <c r="M2" s="221"/>
      <c r="N2" s="221"/>
    </row>
    <row r="3" spans="1:14" ht="23.25">
      <c r="A3" s="24" t="s">
        <v>54</v>
      </c>
      <c r="B3" s="233">
        <f>'4. Revenue Planner'!B3</f>
        <v>0</v>
      </c>
      <c r="C3" s="233"/>
      <c r="D3" s="233"/>
      <c r="E3" s="233"/>
      <c r="F3" s="29"/>
    </row>
    <row r="4" spans="1:14">
      <c r="A4" s="96"/>
    </row>
    <row r="5" spans="1:14">
      <c r="A5" t="s">
        <v>312</v>
      </c>
      <c r="B5" s="96" t="s">
        <v>313</v>
      </c>
      <c r="C5" s="45" t="s">
        <v>111</v>
      </c>
      <c r="D5" s="45" t="s">
        <v>112</v>
      </c>
      <c r="E5" s="45" t="s">
        <v>113</v>
      </c>
      <c r="F5" s="45" t="s">
        <v>114</v>
      </c>
      <c r="G5" s="45" t="s">
        <v>115</v>
      </c>
      <c r="H5" s="45" t="s">
        <v>116</v>
      </c>
      <c r="I5" s="45" t="s">
        <v>117</v>
      </c>
      <c r="J5" s="45" t="s">
        <v>118</v>
      </c>
      <c r="K5" s="45" t="s">
        <v>119</v>
      </c>
      <c r="L5" s="45" t="s">
        <v>120</v>
      </c>
      <c r="M5" s="45" t="s">
        <v>121</v>
      </c>
      <c r="N5" s="45" t="s">
        <v>122</v>
      </c>
    </row>
    <row r="6" spans="1:14">
      <c r="A6" s="96" t="s">
        <v>314</v>
      </c>
      <c r="B6" s="124">
        <f>'1. End-of-Year Summary'!B5</f>
        <v>0</v>
      </c>
      <c r="C6" s="46"/>
      <c r="D6" s="46"/>
      <c r="E6" s="46"/>
      <c r="F6" s="46"/>
      <c r="G6" s="46"/>
      <c r="H6" s="46"/>
      <c r="I6" s="46"/>
      <c r="J6" s="46"/>
      <c r="K6" s="46"/>
      <c r="L6" s="46"/>
      <c r="M6" s="46"/>
      <c r="N6" s="46"/>
    </row>
    <row r="7" spans="1:14">
      <c r="A7" s="55" t="s">
        <v>315</v>
      </c>
      <c r="B7" s="55"/>
      <c r="C7" s="56">
        <f>SUM('3. Estimated Spending'!D6:D1048576)</f>
        <v>0</v>
      </c>
      <c r="D7" s="56">
        <f>SUM('3. Estimated Spending'!E6:E1048576)</f>
        <v>0</v>
      </c>
      <c r="E7" s="56">
        <f>SUM('3. Estimated Spending'!F6:F1048576)</f>
        <v>0</v>
      </c>
      <c r="F7" s="56">
        <f>SUM('3. Estimated Spending'!G6:G1048576)</f>
        <v>0</v>
      </c>
      <c r="G7" s="56">
        <f>SUM('3. Estimated Spending'!H6:H1048576)</f>
        <v>0</v>
      </c>
      <c r="H7" s="56">
        <f>SUM('3. Estimated Spending'!I6:I1048576)</f>
        <v>0</v>
      </c>
      <c r="I7" s="56">
        <f>SUM('3. Estimated Spending'!J6:J1048576)</f>
        <v>0</v>
      </c>
      <c r="J7" s="56">
        <f>SUM('3. Estimated Spending'!K6:K1048576)</f>
        <v>0</v>
      </c>
      <c r="K7" s="56">
        <f>SUM('3. Estimated Spending'!L6:L1048576)</f>
        <v>0</v>
      </c>
      <c r="L7" s="56">
        <f>SUM('3. Estimated Spending'!M6:M1048576)</f>
        <v>0</v>
      </c>
      <c r="M7" s="56">
        <f>SUM('3. Estimated Spending'!N6:N1048576)</f>
        <v>0</v>
      </c>
      <c r="N7" s="56">
        <f>SUM('3. Estimated Spending'!O6:O1048576)</f>
        <v>0</v>
      </c>
    </row>
    <row r="8" spans="1:14">
      <c r="A8" t="s">
        <v>316</v>
      </c>
      <c r="C8" s="215">
        <f>SUMIF(Table7[Month of Planned Outreach],9,Table7[Planned Dollar value of ask from Sponsor])</f>
        <v>0</v>
      </c>
      <c r="D8" s="215">
        <f>SUMIF(Table7[Month of Planned Outreach],10,Table7[Planned Dollar value of ask from Sponsor])</f>
        <v>0</v>
      </c>
      <c r="E8" s="215">
        <f>SUMIF(Table7[Month of Planned Outreach],11,Table7[Planned Dollar value of ask from Sponsor])</f>
        <v>0</v>
      </c>
      <c r="F8" s="215">
        <f>SUMIF(Table7[Month of Planned Outreach],12,Table7[Planned Dollar value of ask from Sponsor])</f>
        <v>0</v>
      </c>
      <c r="G8" s="215">
        <f>SUMIF(Table7[Month of Planned Outreach],1,Table7[Planned Dollar value of ask from Sponsor])</f>
        <v>0</v>
      </c>
      <c r="H8" s="215">
        <f>SUMIF(Table7[Month of Planned Outreach],2,Table7[Planned Dollar value of ask from Sponsor])</f>
        <v>0</v>
      </c>
      <c r="I8" s="215">
        <f>SUMIF(Table7[Month of Planned Outreach],3,Table7[Planned Dollar value of ask from Sponsor])</f>
        <v>0</v>
      </c>
      <c r="J8" s="215">
        <f>SUMIF(Table7[Month of Planned Outreach],4,Table7[Planned Dollar value of ask from Sponsor])</f>
        <v>0</v>
      </c>
      <c r="K8" s="215">
        <f>SUMIF(Table7[Month of Planned Outreach],5,Table7[Planned Dollar value of ask from Sponsor])</f>
        <v>0</v>
      </c>
      <c r="L8" s="215">
        <f>SUMIF(Table7[Month of Planned Outreach],6,Table7[Planned Dollar value of ask from Sponsor])</f>
        <v>0</v>
      </c>
      <c r="M8" s="215">
        <f>SUMIF(Table7[Month of Planned Outreach],7,Table7[Planned Dollar value of ask from Sponsor])</f>
        <v>0</v>
      </c>
      <c r="N8" s="215">
        <f>SUMIF(Table7[Month of Planned Outreach],8,Table7[Planned Dollar value of ask from Sponsor])</f>
        <v>0</v>
      </c>
    </row>
    <row r="9" spans="1:14">
      <c r="A9" s="57" t="s">
        <v>317</v>
      </c>
      <c r="B9" s="57"/>
      <c r="C9" s="58">
        <f>SUMIF(Table714[Month of Planned Outreach],9,Table714[Expected Dollar Raised])</f>
        <v>0</v>
      </c>
      <c r="D9" s="58">
        <f>SUMIF(Table714[Month of Planned Outreach],10,Table714[Expected Dollar Raised])</f>
        <v>0</v>
      </c>
      <c r="E9" s="58">
        <f>SUMIF(Table714[Month of Planned Outreach],11,Table714[Expected Dollar Raised])</f>
        <v>0</v>
      </c>
      <c r="F9" s="58">
        <f>SUMIF(Table714[Month of Planned Outreach],12,Table714[Expected Dollar Raised])</f>
        <v>0</v>
      </c>
      <c r="G9" s="58">
        <f>SUMIF(Table714[Month of Planned Outreach],1,Table714[Expected Dollar Raised])</f>
        <v>0</v>
      </c>
      <c r="H9" s="58">
        <f>SUMIF(Table714[Month of Planned Outreach],2,Table714[Expected Dollar Raised])</f>
        <v>0</v>
      </c>
      <c r="I9" s="58">
        <f>SUMIF(Table714[Month of Planned Outreach],3,Table714[Expected Dollar Raised])</f>
        <v>0</v>
      </c>
      <c r="J9" s="58">
        <f>SUMIF(Table714[Month of Planned Outreach],4,Table714[Expected Dollar Raised])</f>
        <v>0</v>
      </c>
      <c r="K9" s="58">
        <f>SUMIF(Table714[Month of Planned Outreach],5,Table714[Expected Dollar Raised])</f>
        <v>0</v>
      </c>
      <c r="L9" s="58">
        <f>SUMIF(Table714[Month of Planned Outreach],6,Table714[Expected Dollar Raised])</f>
        <v>0</v>
      </c>
      <c r="M9" s="58">
        <f>SUMIF(Table714[Month of Planned Outreach],7,Table714[Expected Dollar Raised])</f>
        <v>0</v>
      </c>
      <c r="N9" s="58">
        <f>SUMIF(Table714[Month of Planned Outreach],8,Table714[Expected Dollar Raised])</f>
        <v>0</v>
      </c>
    </row>
    <row r="10" spans="1:14">
      <c r="A10" s="125" t="s">
        <v>318</v>
      </c>
      <c r="B10" s="52"/>
      <c r="C10" s="53">
        <f t="shared" ref="C10:N10" si="0">C9-C8-C7</f>
        <v>0</v>
      </c>
      <c r="D10" s="53">
        <f t="shared" si="0"/>
        <v>0</v>
      </c>
      <c r="E10" s="53">
        <f t="shared" si="0"/>
        <v>0</v>
      </c>
      <c r="F10" s="53">
        <f t="shared" si="0"/>
        <v>0</v>
      </c>
      <c r="G10" s="53">
        <f t="shared" si="0"/>
        <v>0</v>
      </c>
      <c r="H10" s="53">
        <f t="shared" si="0"/>
        <v>0</v>
      </c>
      <c r="I10" s="53">
        <f t="shared" si="0"/>
        <v>0</v>
      </c>
      <c r="J10" s="53">
        <f t="shared" si="0"/>
        <v>0</v>
      </c>
      <c r="K10" s="53">
        <f t="shared" si="0"/>
        <v>0</v>
      </c>
      <c r="L10" s="53">
        <f t="shared" si="0"/>
        <v>0</v>
      </c>
      <c r="M10" s="53">
        <f t="shared" si="0"/>
        <v>0</v>
      </c>
      <c r="N10" s="53">
        <f t="shared" si="0"/>
        <v>0</v>
      </c>
    </row>
    <row r="11" spans="1:14">
      <c r="A11" s="96" t="s">
        <v>319</v>
      </c>
      <c r="B11" s="126">
        <f>B6</f>
        <v>0</v>
      </c>
      <c r="C11" s="54">
        <f>Table4[[#This Row],[Today]]+C10</f>
        <v>0</v>
      </c>
      <c r="D11" s="54">
        <f>Table4[[#This Row],[09-Sep]]+D10</f>
        <v>0</v>
      </c>
      <c r="E11" s="54">
        <f>Table4[[#This Row],[10-Oct]]+E10</f>
        <v>0</v>
      </c>
      <c r="F11" s="54">
        <f>Table4[[#This Row],[11-Nov]]+F10</f>
        <v>0</v>
      </c>
      <c r="G11" s="54">
        <f>Table4[[#This Row],[12-Dec]]+G10</f>
        <v>0</v>
      </c>
      <c r="H11" s="54">
        <f>Table4[[#This Row],[01-Jan]]+H10</f>
        <v>0</v>
      </c>
      <c r="I11" s="54">
        <f>Table4[[#This Row],[02-Feb]]+I10</f>
        <v>0</v>
      </c>
      <c r="J11" s="54">
        <f>Table4[[#This Row],[03-Mar]]+J10</f>
        <v>0</v>
      </c>
      <c r="K11" s="54">
        <f>Table4[[#This Row],[04-Apr]]+K10</f>
        <v>0</v>
      </c>
      <c r="L11" s="54">
        <f>Table4[[#This Row],[05-May]]+L10</f>
        <v>0</v>
      </c>
      <c r="M11" s="54">
        <f>Table4[[#This Row],[06-Jun]]+M10</f>
        <v>0</v>
      </c>
      <c r="N11" s="54">
        <f>Table4[[#This Row],[07-Jul]]+N10</f>
        <v>0</v>
      </c>
    </row>
  </sheetData>
  <sheetProtection sheet="1" objects="1" scenarios="1"/>
  <mergeCells count="3">
    <mergeCell ref="A1:N1"/>
    <mergeCell ref="A2:N2"/>
    <mergeCell ref="B3:E3"/>
  </mergeCells>
  <conditionalFormatting sqref="C10:N11">
    <cfRule type="cellIs" dxfId="17" priority="2" operator="greaterThan">
      <formula>0</formula>
    </cfRule>
  </conditionalFormatting>
  <conditionalFormatting sqref="C10:XFD11">
    <cfRule type="cellIs" dxfId="16" priority="3" operator="lessThan">
      <formula>0</formula>
    </cfRule>
  </conditionalFormatting>
  <pageMargins left="0.7" right="0.7" top="0.75" bottom="0.75" header="0.3" footer="0.3"/>
  <pageSetup scale="78" fitToHeight="0"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66E0-4A61-4ECA-9EE8-91DB96281790}">
  <sheetPr codeName="Sheet17">
    <tabColor rgb="FFFFC000"/>
  </sheetPr>
  <dimension ref="A1:L10"/>
  <sheetViews>
    <sheetView workbookViewId="0">
      <selection activeCell="F12" sqref="F12"/>
    </sheetView>
  </sheetViews>
  <sheetFormatPr defaultRowHeight="15"/>
  <cols>
    <col min="1" max="1" width="22.5703125" customWidth="1"/>
    <col min="2" max="2" width="19.140625" customWidth="1"/>
    <col min="3" max="3" width="18" customWidth="1"/>
    <col min="4" max="4" width="16.7109375" customWidth="1"/>
    <col min="5" max="6" width="20.140625" customWidth="1"/>
    <col min="7" max="7" width="17.5703125" customWidth="1"/>
    <col min="8" max="9" width="21.28515625" customWidth="1"/>
    <col min="10" max="11" width="30.28515625" customWidth="1"/>
    <col min="12" max="12" width="79.28515625" customWidth="1"/>
  </cols>
  <sheetData>
    <row r="1" spans="1:12">
      <c r="A1" s="101" t="s">
        <v>300</v>
      </c>
      <c r="H1" s="101"/>
      <c r="I1" s="101"/>
      <c r="J1" s="101"/>
      <c r="K1" s="101"/>
      <c r="L1" s="101"/>
    </row>
    <row r="2" spans="1:12" ht="45.75" customHeight="1">
      <c r="A2" s="101"/>
      <c r="H2" s="101"/>
      <c r="I2" s="101"/>
      <c r="J2" s="101"/>
      <c r="K2" s="101"/>
      <c r="L2" s="101"/>
    </row>
    <row r="3" spans="1:12">
      <c r="A3" s="246" t="s">
        <v>177</v>
      </c>
      <c r="B3" s="247"/>
      <c r="C3" s="248"/>
      <c r="D3" s="265" t="s">
        <v>320</v>
      </c>
      <c r="E3" s="247"/>
      <c r="F3" s="247"/>
      <c r="G3" s="248"/>
      <c r="H3" s="266" t="s">
        <v>321</v>
      </c>
      <c r="I3" s="267"/>
      <c r="J3" s="268"/>
      <c r="K3" s="268"/>
      <c r="L3" s="269"/>
    </row>
    <row r="4" spans="1:12" s="9" customFormat="1" ht="15.75" thickBot="1">
      <c r="A4" s="10" t="s">
        <v>181</v>
      </c>
      <c r="B4" s="11" t="s">
        <v>322</v>
      </c>
      <c r="C4" s="13" t="s">
        <v>183</v>
      </c>
      <c r="D4" s="14" t="s">
        <v>323</v>
      </c>
      <c r="E4" s="11" t="s">
        <v>304</v>
      </c>
      <c r="F4" s="11" t="s">
        <v>324</v>
      </c>
      <c r="G4" s="13" t="s">
        <v>325</v>
      </c>
      <c r="H4" s="14" t="s">
        <v>189</v>
      </c>
      <c r="I4" s="11" t="s">
        <v>192</v>
      </c>
      <c r="J4" s="12" t="s">
        <v>193</v>
      </c>
      <c r="K4" s="12" t="s">
        <v>194</v>
      </c>
      <c r="L4" s="13" t="s">
        <v>157</v>
      </c>
    </row>
    <row r="5" spans="1:12" s="9" customFormat="1">
      <c r="A5" s="128"/>
      <c r="B5" s="104"/>
      <c r="C5" s="105"/>
      <c r="D5" s="103"/>
      <c r="E5" s="107"/>
      <c r="F5" s="107"/>
      <c r="G5" s="105"/>
      <c r="H5" s="103"/>
      <c r="I5" s="107"/>
      <c r="J5" s="108"/>
      <c r="K5" s="108"/>
      <c r="L5" s="105"/>
    </row>
    <row r="6" spans="1:12" s="9" customFormat="1">
      <c r="A6" s="129"/>
      <c r="B6" s="110"/>
      <c r="C6" s="111"/>
      <c r="D6" s="109"/>
      <c r="E6" s="112"/>
      <c r="F6" s="107"/>
      <c r="G6" s="111"/>
      <c r="H6" s="109"/>
      <c r="I6" s="112"/>
      <c r="J6" s="108"/>
      <c r="K6" s="108"/>
      <c r="L6" s="111"/>
    </row>
    <row r="7" spans="1:12" s="9" customFormat="1">
      <c r="A7" s="129"/>
      <c r="B7" s="110"/>
      <c r="C7" s="111"/>
      <c r="D7" s="109"/>
      <c r="E7" s="112"/>
      <c r="F7" s="107"/>
      <c r="G7" s="111"/>
      <c r="H7" s="109"/>
      <c r="I7" s="112"/>
      <c r="J7" s="108"/>
      <c r="K7" s="108"/>
      <c r="L7" s="111"/>
    </row>
    <row r="8" spans="1:12" s="9" customFormat="1">
      <c r="A8" s="129"/>
      <c r="B8" s="110"/>
      <c r="C8" s="111"/>
      <c r="D8" s="109"/>
      <c r="E8" s="112"/>
      <c r="F8" s="107"/>
      <c r="G8" s="111"/>
      <c r="H8" s="109"/>
      <c r="I8" s="112"/>
      <c r="J8" s="108"/>
      <c r="K8" s="108"/>
      <c r="L8" s="111"/>
    </row>
    <row r="9" spans="1:12" s="9" customFormat="1" ht="15.75" thickBot="1">
      <c r="A9" s="130"/>
      <c r="B9" s="131"/>
      <c r="C9" s="132"/>
      <c r="D9" s="133"/>
      <c r="E9" s="134"/>
      <c r="F9" s="134"/>
      <c r="G9" s="132"/>
      <c r="H9" s="133"/>
      <c r="I9" s="134"/>
      <c r="J9" s="135"/>
      <c r="K9" s="135"/>
      <c r="L9" s="132"/>
    </row>
    <row r="10" spans="1:12">
      <c r="A10" s="117"/>
      <c r="E10" s="91"/>
      <c r="H10" s="117"/>
      <c r="I10" s="117"/>
      <c r="J10" s="117"/>
      <c r="K10" s="117"/>
      <c r="L10" s="117"/>
    </row>
  </sheetData>
  <mergeCells count="3">
    <mergeCell ref="A3:C3"/>
    <mergeCell ref="D3:G3"/>
    <mergeCell ref="H3:L3"/>
  </mergeCells>
  <dataValidations count="7">
    <dataValidation allowBlank="1" showInputMessage="1" showErrorMessage="1" prompt="Insert the name of the contact from the company you are requesting sponsorship from." sqref="B5:B9" xr:uid="{6EA89C87-5E50-4FC9-8814-403BD5C5F5C2}"/>
    <dataValidation allowBlank="1" showInputMessage="1" showErrorMessage="1" prompt="Insert the email or phone number of the contact from the company you are requesting sponsorship from." sqref="C5:C9" xr:uid="{EF63DC7D-CA07-4375-9583-57791BE57857}"/>
    <dataValidation allowBlank="1" showInputMessage="1" showErrorMessage="1" prompt="The company or organization being considered for sponsorship." sqref="A5:C9" xr:uid="{1ABBB695-DC81-42C1-B881-E1C398A1573C}"/>
    <dataValidation allowBlank="1" showInputMessage="1" showErrorMessage="1" prompt="When did you originally reach out to the sponsor?" sqref="D5:D9" xr:uid="{5D1CD16B-FDD9-4A28-B15E-3C735A875F87}"/>
    <dataValidation allowBlank="1" showInputMessage="1" showErrorMessage="1" prompt="What was the original ask from the sponsor ($ or in-kind)" sqref="G5:G9" xr:uid="{DBB6C75C-E704-4E53-B166-1F40C115AFBD}"/>
    <dataValidation allowBlank="1" showInputMessage="1" showErrorMessage="1" prompt="What is the actual sponsorship (amount or in kind)" sqref="I5:I9" xr:uid="{EBBA2900-D812-48D9-9766-8467F16C1661}"/>
    <dataValidation allowBlank="1" showInputMessage="1" showErrorMessage="1" prompt="What is (are) the deliverable(s) promised to the sponsor?" sqref="J5:J9" xr:uid="{8E383B3B-934A-4B58-90F4-363A83B4601F}"/>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Communication Method" prompt="Select the communication method" xr:uid="{C26A5E44-36FD-454E-8AE8-2CD384B63D04}">
          <x14:formula1>
            <xm:f>Lists!$B$2:$B$5</xm:f>
          </x14:formula1>
          <xm:sqref>E10</xm:sqref>
        </x14:dataValidation>
        <x14:dataValidation type="list" allowBlank="1" showInputMessage="1" showErrorMessage="1" prompt="What is the current status of the sponsorship?" xr:uid="{9FBA5DBE-6F76-4CBF-90C9-5144118F2D5E}">
          <x14:formula1>
            <xm:f>Lists!$D$2:$D$6</xm:f>
          </x14:formula1>
          <xm:sqref>H5:H9</xm:sqref>
        </x14:dataValidation>
        <x14:dataValidation type="list" allowBlank="1" showInputMessage="1" showErrorMessage="1" prompt="Type of sponsorship" xr:uid="{DE1DD91F-10B5-4ED9-AF05-31F64DFB12A6}">
          <x14:formula1>
            <xm:f>Lists!$C$2:$C$6</xm:f>
          </x14:formula1>
          <xm:sqref>F5:F9</xm:sqref>
        </x14:dataValidation>
        <x14:dataValidation type="list" allowBlank="1" showInputMessage="1" showErrorMessage="1" prompt="Method of contacting the sponsor." xr:uid="{55FEDB5B-EEDC-49CC-9E9B-400583BD6269}">
          <x14:formula1>
            <xm:f>Lists!$B$2:$B$6</xm:f>
          </x14:formula1>
          <xm:sqref>E5:E9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AD24-C291-4234-B5DA-C7AE99DA24B8}">
  <sheetPr codeName="Sheet19">
    <tabColor theme="0"/>
  </sheetPr>
  <dimension ref="A1:A2"/>
  <sheetViews>
    <sheetView workbookViewId="0">
      <selection activeCell="N16" sqref="N16"/>
    </sheetView>
  </sheetViews>
  <sheetFormatPr defaultRowHeight="15"/>
  <sheetData>
    <row r="1" spans="1:1">
      <c r="A1" t="s">
        <v>256</v>
      </c>
    </row>
    <row r="2" spans="1:1">
      <c r="A2" t="s">
        <v>326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3CC3B-63AD-4038-B625-F7BE9E522E61}">
  <sheetPr codeName="Sheet21"/>
  <dimension ref="A1:E44"/>
  <sheetViews>
    <sheetView topLeftCell="A13" workbookViewId="0">
      <selection activeCell="B45" sqref="B45"/>
    </sheetView>
  </sheetViews>
  <sheetFormatPr defaultRowHeight="15"/>
  <cols>
    <col min="1" max="1" width="11.85546875" bestFit="1" customWidth="1"/>
    <col min="2" max="2" width="22.140625" bestFit="1" customWidth="1"/>
    <col min="3" max="3" width="23.85546875" bestFit="1" customWidth="1"/>
    <col min="4" max="4" width="28.42578125" bestFit="1" customWidth="1"/>
    <col min="5" max="5" width="18.7109375" customWidth="1"/>
  </cols>
  <sheetData>
    <row r="1" spans="1:5">
      <c r="A1" s="270" t="s">
        <v>327</v>
      </c>
      <c r="B1" s="91" t="s">
        <v>328</v>
      </c>
      <c r="C1" s="91" t="s">
        <v>324</v>
      </c>
      <c r="D1" s="91" t="s">
        <v>329</v>
      </c>
    </row>
    <row r="2" spans="1:5">
      <c r="A2" s="270"/>
      <c r="B2" t="s">
        <v>330</v>
      </c>
      <c r="C2" t="s">
        <v>331</v>
      </c>
      <c r="D2" t="s">
        <v>332</v>
      </c>
    </row>
    <row r="3" spans="1:5">
      <c r="A3" s="270"/>
      <c r="B3" t="s">
        <v>333</v>
      </c>
      <c r="C3" t="s">
        <v>334</v>
      </c>
      <c r="D3" t="s">
        <v>335</v>
      </c>
    </row>
    <row r="4" spans="1:5">
      <c r="A4" s="270"/>
      <c r="B4" t="s">
        <v>336</v>
      </c>
      <c r="C4" t="s">
        <v>337</v>
      </c>
      <c r="D4" t="s">
        <v>338</v>
      </c>
    </row>
    <row r="5" spans="1:5">
      <c r="A5" s="270"/>
      <c r="B5" t="s">
        <v>339</v>
      </c>
      <c r="C5" t="s">
        <v>146</v>
      </c>
      <c r="D5" t="s">
        <v>340</v>
      </c>
    </row>
    <row r="6" spans="1:5">
      <c r="A6" s="270"/>
      <c r="B6" t="s">
        <v>146</v>
      </c>
      <c r="D6" t="s">
        <v>341</v>
      </c>
    </row>
    <row r="9" spans="1:5">
      <c r="A9" s="271" t="s">
        <v>342</v>
      </c>
      <c r="B9" s="91" t="s">
        <v>343</v>
      </c>
      <c r="C9" s="91" t="s">
        <v>109</v>
      </c>
      <c r="D9" s="91" t="s">
        <v>344</v>
      </c>
      <c r="E9" s="91" t="s">
        <v>345</v>
      </c>
    </row>
    <row r="10" spans="1:5">
      <c r="A10" s="271"/>
      <c r="B10" t="s">
        <v>346</v>
      </c>
      <c r="C10" t="s">
        <v>129</v>
      </c>
      <c r="D10" t="s">
        <v>347</v>
      </c>
      <c r="E10" t="s">
        <v>348</v>
      </c>
    </row>
    <row r="11" spans="1:5" ht="30">
      <c r="A11" s="271"/>
      <c r="B11" s="15" t="s">
        <v>118</v>
      </c>
      <c r="C11" t="s">
        <v>130</v>
      </c>
      <c r="D11" t="s">
        <v>349</v>
      </c>
      <c r="E11" s="5" t="s">
        <v>350</v>
      </c>
    </row>
    <row r="12" spans="1:5" ht="30">
      <c r="A12" s="271"/>
      <c r="B12" s="15" t="s">
        <v>119</v>
      </c>
      <c r="C12" t="s">
        <v>131</v>
      </c>
      <c r="D12" t="s">
        <v>351</v>
      </c>
      <c r="E12" s="5" t="s">
        <v>352</v>
      </c>
    </row>
    <row r="13" spans="1:5" ht="30">
      <c r="A13" s="271"/>
      <c r="B13" s="15" t="s">
        <v>120</v>
      </c>
      <c r="C13" t="s">
        <v>132</v>
      </c>
      <c r="D13" t="s">
        <v>353</v>
      </c>
      <c r="E13" s="5" t="s">
        <v>354</v>
      </c>
    </row>
    <row r="14" spans="1:5" ht="30">
      <c r="A14" s="271"/>
      <c r="B14" s="15" t="s">
        <v>121</v>
      </c>
      <c r="C14" t="s">
        <v>133</v>
      </c>
      <c r="E14" s="5" t="s">
        <v>355</v>
      </c>
    </row>
    <row r="15" spans="1:5">
      <c r="A15" s="271"/>
      <c r="B15" s="15" t="s">
        <v>122</v>
      </c>
      <c r="C15" t="s">
        <v>134</v>
      </c>
    </row>
    <row r="16" spans="1:5">
      <c r="A16" s="271"/>
      <c r="B16" s="15" t="s">
        <v>111</v>
      </c>
      <c r="C16" t="s">
        <v>135</v>
      </c>
    </row>
    <row r="17" spans="1:3">
      <c r="A17" s="271"/>
      <c r="B17" s="15" t="s">
        <v>112</v>
      </c>
      <c r="C17" t="s">
        <v>49</v>
      </c>
    </row>
    <row r="18" spans="1:3">
      <c r="A18" s="271"/>
      <c r="B18" s="15" t="s">
        <v>113</v>
      </c>
      <c r="C18" t="s">
        <v>50</v>
      </c>
    </row>
    <row r="19" spans="1:3">
      <c r="A19" s="271"/>
      <c r="B19" s="15" t="s">
        <v>114</v>
      </c>
      <c r="C19" t="s">
        <v>146</v>
      </c>
    </row>
    <row r="20" spans="1:3">
      <c r="A20" s="271"/>
      <c r="B20" s="15" t="s">
        <v>115</v>
      </c>
    </row>
    <row r="21" spans="1:3">
      <c r="A21" s="271"/>
      <c r="B21" s="15" t="s">
        <v>116</v>
      </c>
    </row>
    <row r="22" spans="1:3">
      <c r="A22" s="271"/>
      <c r="B22" s="15" t="s">
        <v>117</v>
      </c>
    </row>
    <row r="24" spans="1:3">
      <c r="A24" s="270" t="s">
        <v>356</v>
      </c>
      <c r="B24" s="91" t="s">
        <v>210</v>
      </c>
    </row>
    <row r="25" spans="1:3">
      <c r="A25" s="270"/>
      <c r="B25" t="s">
        <v>230</v>
      </c>
    </row>
    <row r="26" spans="1:3">
      <c r="A26" s="270"/>
      <c r="B26" t="s">
        <v>229</v>
      </c>
    </row>
    <row r="27" spans="1:3">
      <c r="A27" s="270"/>
      <c r="B27" t="s">
        <v>213</v>
      </c>
    </row>
    <row r="28" spans="1:3">
      <c r="A28" s="270"/>
      <c r="B28" t="s">
        <v>221</v>
      </c>
    </row>
    <row r="29" spans="1:3">
      <c r="A29" s="270"/>
      <c r="B29" t="s">
        <v>216</v>
      </c>
    </row>
    <row r="30" spans="1:3">
      <c r="A30" s="270"/>
      <c r="B30" t="s">
        <v>223</v>
      </c>
    </row>
    <row r="31" spans="1:3">
      <c r="A31" s="270"/>
      <c r="B31" t="s">
        <v>226</v>
      </c>
    </row>
    <row r="33" spans="2:2">
      <c r="B33" s="96" t="s">
        <v>357</v>
      </c>
    </row>
    <row r="34" spans="2:2">
      <c r="B34" s="120" t="s">
        <v>129</v>
      </c>
    </row>
    <row r="35" spans="2:2">
      <c r="B35" s="136" t="s">
        <v>130</v>
      </c>
    </row>
    <row r="36" spans="2:2">
      <c r="B36" s="120" t="s">
        <v>131</v>
      </c>
    </row>
    <row r="37" spans="2:2">
      <c r="B37" s="136" t="s">
        <v>132</v>
      </c>
    </row>
    <row r="38" spans="2:2">
      <c r="B38" s="120" t="s">
        <v>133</v>
      </c>
    </row>
    <row r="39" spans="2:2">
      <c r="B39" s="136" t="s">
        <v>134</v>
      </c>
    </row>
    <row r="40" spans="2:2">
      <c r="B40" s="136" t="s">
        <v>135</v>
      </c>
    </row>
    <row r="41" spans="2:2">
      <c r="B41" s="120" t="s">
        <v>49</v>
      </c>
    </row>
    <row r="42" spans="2:2">
      <c r="B42" s="136" t="s">
        <v>50</v>
      </c>
    </row>
    <row r="43" spans="2:2">
      <c r="B43" s="137" t="s">
        <v>146</v>
      </c>
    </row>
    <row r="44" spans="2:2">
      <c r="B44" s="138" t="s">
        <v>358</v>
      </c>
    </row>
  </sheetData>
  <mergeCells count="3">
    <mergeCell ref="A1:A6"/>
    <mergeCell ref="A9:A22"/>
    <mergeCell ref="A24:A31"/>
  </mergeCells>
  <conditionalFormatting sqref="B34:B43">
    <cfRule type="expression" dxfId="13" priority="1">
      <formula>$B34="Other"</formula>
    </cfRule>
    <cfRule type="expression" dxfId="12" priority="2">
      <formula>$B34="Competition #2"</formula>
    </cfRule>
    <cfRule type="expression" dxfId="11" priority="3">
      <formula>$B34="Competition #1"</formula>
    </cfRule>
    <cfRule type="expression" dxfId="10" priority="4">
      <formula>$B34="Marketing &amp; Events"</formula>
    </cfRule>
    <cfRule type="expression" dxfId="9" priority="5">
      <formula>$B34="Services"</formula>
    </cfRule>
    <cfRule type="expression" dxfId="8" priority="6">
      <formula>$B34="Software"</formula>
    </cfRule>
    <cfRule type="expression" dxfId="7" priority="7">
      <formula>$B34="Consumables"</formula>
    </cfRule>
    <cfRule type="expression" dxfId="6" priority="8">
      <formula>$B34="Tools"</formula>
    </cfRule>
    <cfRule type="expression" dxfId="5" priority="9">
      <formula>$B34="Equipment"</formula>
    </cfRule>
    <cfRule type="expression" dxfId="4" priority="10">
      <formula>$B34="Raw Materials"</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D296-83B1-4EC6-92A0-DBD7CDFD5CAD}">
  <sheetPr codeName="Sheet2">
    <tabColor rgb="FF92D050"/>
  </sheetPr>
  <dimension ref="A1:C14"/>
  <sheetViews>
    <sheetView tabSelected="1" workbookViewId="0">
      <selection activeCell="C14" sqref="C14"/>
    </sheetView>
  </sheetViews>
  <sheetFormatPr defaultRowHeight="15"/>
  <cols>
    <col min="1" max="1" width="19.140625" bestFit="1" customWidth="1"/>
    <col min="2" max="2" width="33.28515625" customWidth="1"/>
    <col min="3" max="3" width="72.42578125" customWidth="1"/>
  </cols>
  <sheetData>
    <row r="1" spans="1:3" ht="26.25">
      <c r="A1" s="216" t="s">
        <v>5</v>
      </c>
      <c r="B1" s="216"/>
      <c r="C1" s="216"/>
    </row>
    <row r="2" spans="1:3" ht="146.25" customHeight="1">
      <c r="A2" s="220" t="s">
        <v>6</v>
      </c>
      <c r="B2" s="221"/>
      <c r="C2" s="221"/>
    </row>
    <row r="4" spans="1:3">
      <c r="A4" s="146" t="s">
        <v>7</v>
      </c>
      <c r="B4" s="147">
        <f ca="1">TODAY()</f>
        <v>45840</v>
      </c>
    </row>
    <row r="5" spans="1:3" ht="14.65" customHeight="1">
      <c r="A5" s="217" t="s">
        <v>8</v>
      </c>
      <c r="B5" s="143" t="s">
        <v>9</v>
      </c>
    </row>
    <row r="6" spans="1:3" ht="14.65" customHeight="1">
      <c r="A6" s="218"/>
      <c r="B6" s="144" t="s">
        <v>10</v>
      </c>
    </row>
    <row r="7" spans="1:3" ht="14.65" customHeight="1">
      <c r="A7" s="219"/>
      <c r="B7" s="145" t="s">
        <v>11</v>
      </c>
    </row>
    <row r="9" spans="1:3">
      <c r="A9" s="142" t="s">
        <v>12</v>
      </c>
      <c r="B9" s="142" t="s">
        <v>13</v>
      </c>
      <c r="C9" s="142" t="s">
        <v>14</v>
      </c>
    </row>
    <row r="10" spans="1:3" ht="75">
      <c r="A10" s="139">
        <v>45870</v>
      </c>
      <c r="B10" s="140" t="s">
        <v>15</v>
      </c>
      <c r="C10" s="192" t="s">
        <v>16</v>
      </c>
    </row>
    <row r="11" spans="1:3" ht="60">
      <c r="A11" s="139">
        <v>45930</v>
      </c>
      <c r="B11" s="140" t="s">
        <v>15</v>
      </c>
      <c r="C11" s="141" t="s">
        <v>17</v>
      </c>
    </row>
    <row r="12" spans="1:3" ht="30">
      <c r="A12" s="139">
        <v>45945</v>
      </c>
      <c r="B12" s="140" t="s">
        <v>18</v>
      </c>
      <c r="C12" s="141" t="s">
        <v>19</v>
      </c>
    </row>
    <row r="14" spans="1:3">
      <c r="A14" s="179" t="s">
        <v>20</v>
      </c>
    </row>
  </sheetData>
  <sheetProtection sheet="1" objects="1" scenarios="1"/>
  <mergeCells count="3">
    <mergeCell ref="A1:C1"/>
    <mergeCell ref="A5:A7"/>
    <mergeCell ref="A2:C2"/>
  </mergeCells>
  <conditionalFormatting sqref="A10:C12">
    <cfRule type="expression" dxfId="176" priority="1">
      <formula>MONTH($A10)=MONTH(TODAY())+1</formula>
    </cfRule>
    <cfRule type="expression" dxfId="175" priority="2">
      <formula>AND($A10&lt;TODAY(),$A10&lt;&gt;"")</formula>
    </cfRule>
    <cfRule type="expression" dxfId="174" priority="3">
      <formula>MONTH($A10)=MONTH(TODAY())</formula>
    </cfRule>
    <cfRule type="timePeriod" dxfId="173" priority="5" timePeriod="nextMonth">
      <formula>AND(MONTH(A10)=MONTH(EDATE(TODAY(),0+1)),YEAR(A10)=YEAR(EDATE(TODAY(),0+1)))</formula>
    </cfRule>
  </conditionalFormatting>
  <conditionalFormatting sqref="B6:B7">
    <cfRule type="timePeriod" dxfId="172" priority="4" timePeriod="thisMonth">
      <formula>AND(MONTH(B6)=MONTH(TODAY()),YEAR(B6)=YEAR(TODAY()))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AEE6-7B14-498D-AC12-F99344089249}">
  <sheetPr codeName="Sheet3">
    <tabColor rgb="FFFF0000"/>
    <pageSetUpPr fitToPage="1"/>
  </sheetPr>
  <dimension ref="B2:H29"/>
  <sheetViews>
    <sheetView workbookViewId="0">
      <selection activeCell="F27" sqref="F27"/>
    </sheetView>
  </sheetViews>
  <sheetFormatPr defaultRowHeight="15"/>
  <cols>
    <col min="1" max="1" width="4.28515625" customWidth="1"/>
    <col min="2" max="2" width="4.42578125" style="27" customWidth="1"/>
    <col min="3" max="3" width="95.42578125" customWidth="1"/>
    <col min="4" max="4" width="22.42578125" customWidth="1"/>
    <col min="5" max="5" width="17.85546875" bestFit="1" customWidth="1"/>
    <col min="6" max="6" width="44.42578125" customWidth="1"/>
  </cols>
  <sheetData>
    <row r="2" spans="2:8">
      <c r="C2" s="33" t="s">
        <v>21</v>
      </c>
      <c r="G2" s="91"/>
      <c r="H2" s="91"/>
    </row>
    <row r="3" spans="2:8">
      <c r="B3"/>
      <c r="C3" s="70" t="s">
        <v>22</v>
      </c>
      <c r="D3" s="91" t="s">
        <v>23</v>
      </c>
      <c r="E3" s="91" t="s">
        <v>24</v>
      </c>
      <c r="F3" s="91" t="s">
        <v>25</v>
      </c>
      <c r="G3" s="91"/>
      <c r="H3" s="91"/>
    </row>
    <row r="4" spans="2:8">
      <c r="B4" s="26" t="b">
        <v>0</v>
      </c>
      <c r="C4" s="93" t="s">
        <v>26</v>
      </c>
      <c r="D4" s="28" t="s">
        <v>27</v>
      </c>
      <c r="F4" s="28" t="s">
        <v>28</v>
      </c>
      <c r="G4" s="28"/>
    </row>
    <row r="5" spans="2:8">
      <c r="C5" s="70" t="s">
        <v>29</v>
      </c>
    </row>
    <row r="6" spans="2:8">
      <c r="B6" s="26" t="b">
        <v>0</v>
      </c>
      <c r="C6" s="5" t="s">
        <v>30</v>
      </c>
      <c r="D6" s="5"/>
      <c r="E6" s="5"/>
    </row>
    <row r="7" spans="2:8">
      <c r="B7" s="26" t="b">
        <v>0</v>
      </c>
      <c r="C7" t="s">
        <v>31</v>
      </c>
    </row>
    <row r="8" spans="2:8" ht="28.5" customHeight="1">
      <c r="B8" s="31" t="b">
        <v>0</v>
      </c>
      <c r="C8" s="5" t="s">
        <v>32</v>
      </c>
      <c r="D8" s="5"/>
      <c r="E8" s="5"/>
    </row>
    <row r="9" spans="2:8" ht="30" customHeight="1">
      <c r="B9" s="31" t="b">
        <v>0</v>
      </c>
      <c r="C9" s="5" t="s">
        <v>33</v>
      </c>
      <c r="D9" s="5"/>
      <c r="E9" s="5"/>
    </row>
    <row r="10" spans="2:8" ht="30.75" customHeight="1">
      <c r="B10" s="31" t="b">
        <v>0</v>
      </c>
      <c r="C10" s="5" t="s">
        <v>34</v>
      </c>
      <c r="D10" s="5"/>
      <c r="E10" s="5"/>
    </row>
    <row r="11" spans="2:8" ht="30" customHeight="1">
      <c r="B11" s="31" t="b">
        <v>0</v>
      </c>
      <c r="C11" s="5" t="s">
        <v>35</v>
      </c>
      <c r="D11" s="5"/>
      <c r="E11" s="5"/>
    </row>
    <row r="12" spans="2:8">
      <c r="B12" s="31" t="b">
        <v>0</v>
      </c>
      <c r="C12" s="5" t="s">
        <v>36</v>
      </c>
      <c r="D12" s="32" t="s">
        <v>37</v>
      </c>
    </row>
    <row r="13" spans="2:8">
      <c r="C13" s="70" t="s">
        <v>38</v>
      </c>
    </row>
    <row r="14" spans="2:8">
      <c r="B14" s="31" t="b">
        <v>0</v>
      </c>
      <c r="C14" s="5" t="s">
        <v>39</v>
      </c>
    </row>
    <row r="15" spans="2:8">
      <c r="B15" s="31" t="b">
        <v>0</v>
      </c>
      <c r="C15" t="s">
        <v>40</v>
      </c>
      <c r="D15" s="28" t="s">
        <v>41</v>
      </c>
    </row>
    <row r="16" spans="2:8">
      <c r="B16" s="31" t="b">
        <v>0</v>
      </c>
      <c r="C16" s="33" t="s">
        <v>42</v>
      </c>
      <c r="D16" s="28" t="s">
        <v>43</v>
      </c>
    </row>
    <row r="17" spans="2:4" ht="30">
      <c r="B17" s="31" t="b">
        <v>0</v>
      </c>
      <c r="C17" s="35" t="s">
        <v>44</v>
      </c>
      <c r="D17" s="34" t="s">
        <v>45</v>
      </c>
    </row>
    <row r="18" spans="2:4">
      <c r="C18" s="70" t="s">
        <v>46</v>
      </c>
    </row>
    <row r="19" spans="2:4">
      <c r="B19" s="31" t="b">
        <v>0</v>
      </c>
      <c r="C19" t="s">
        <v>47</v>
      </c>
    </row>
    <row r="20" spans="2:4">
      <c r="B20" s="31" t="b">
        <v>0</v>
      </c>
    </row>
    <row r="21" spans="2:4">
      <c r="B21" s="31" t="b">
        <v>0</v>
      </c>
    </row>
    <row r="23" spans="2:4">
      <c r="C23" s="70" t="s">
        <v>48</v>
      </c>
    </row>
    <row r="24" spans="2:4">
      <c r="D24" s="28" t="s">
        <v>49</v>
      </c>
    </row>
    <row r="26" spans="2:4">
      <c r="D26" s="28" t="s">
        <v>50</v>
      </c>
    </row>
    <row r="29" spans="2:4">
      <c r="C29" s="94" t="s">
        <v>51</v>
      </c>
    </row>
  </sheetData>
  <hyperlinks>
    <hyperlink ref="D4" location="'1. End-of-Year Summary'!A1" display="1. End-Of-Year Summary" xr:uid="{CC32CAB1-75C7-4DF4-A95A-2A82863AF3B5}"/>
    <hyperlink ref="D12" location="'2. Proposed Team'!A1" display="2. Proposed Team" xr:uid="{E28C504D-E2E8-4BAB-8410-6D3204BBCF47}"/>
    <hyperlink ref="D15" location="'3. Estimated Budget'!A1" display="3. Estimated Budget" xr:uid="{10BC1202-7846-478D-BA76-54244A231110}"/>
    <hyperlink ref="D16" location="'4. Estimated Revenue'!A1" display="4. Estimated Revenue" xr:uid="{B6BC50C7-3DB3-4CF7-B54A-E3A6E7EA8018}"/>
    <hyperlink ref="D17" location="'5. Faculty Request for Funding'!A1" display="5. Faculty Request for Funding" xr:uid="{432BD99D-57B2-42E1-8BD4-8E7181006627}"/>
    <hyperlink ref="D24" location="'Competition #1'!A1" display="Competition #1" xr:uid="{8296CDC9-72BA-4037-938E-002CC4701EB2}"/>
    <hyperlink ref="D26" location="'Competition #2'!A1" display="Competition #2" xr:uid="{529E020F-0DD3-4ED4-9425-F26751F77832}"/>
    <hyperlink ref="F4" r:id="rId1" xr:uid="{760547A5-8295-45F1-851F-5A5CE7233952}"/>
  </hyperlinks>
  <pageMargins left="0.7" right="0.7" top="0.75" bottom="0.75" header="0.3" footer="0.3"/>
  <pageSetup scale="47"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55CC-A897-489F-8F0B-6613B58D7ADA}">
  <sheetPr codeName="Sheet4">
    <pageSetUpPr fitToPage="1"/>
  </sheetPr>
  <dimension ref="A1:B35"/>
  <sheetViews>
    <sheetView zoomScaleNormal="100" workbookViewId="0">
      <selection activeCell="E13" sqref="E13"/>
    </sheetView>
  </sheetViews>
  <sheetFormatPr defaultRowHeight="15"/>
  <cols>
    <col min="1" max="1" width="40.85546875" customWidth="1"/>
    <col min="2" max="2" width="94.7109375" style="43" customWidth="1"/>
  </cols>
  <sheetData>
    <row r="1" spans="1:2" ht="23.1" customHeight="1">
      <c r="A1" s="216" t="s">
        <v>52</v>
      </c>
      <c r="B1" s="216"/>
    </row>
    <row r="2" spans="1:2" ht="20.25" customHeight="1">
      <c r="A2" s="272" t="s">
        <v>53</v>
      </c>
      <c r="B2" s="227"/>
    </row>
    <row r="3" spans="1:2">
      <c r="A3" s="24" t="s">
        <v>54</v>
      </c>
    </row>
    <row r="4" spans="1:2">
      <c r="A4" s="24" t="s">
        <v>55</v>
      </c>
      <c r="B4" s="71"/>
    </row>
    <row r="5" spans="1:2">
      <c r="A5" s="24" t="s">
        <v>56</v>
      </c>
      <c r="B5" s="72"/>
    </row>
    <row r="6" spans="1:2" ht="14.65" customHeight="1">
      <c r="A6" s="224" t="s">
        <v>57</v>
      </c>
      <c r="B6" s="224"/>
    </row>
    <row r="7" spans="1:2">
      <c r="A7" s="73" t="s">
        <v>58</v>
      </c>
      <c r="B7" s="74"/>
    </row>
    <row r="8" spans="1:2">
      <c r="A8" s="95" t="s">
        <v>59</v>
      </c>
      <c r="B8" s="80"/>
    </row>
    <row r="9" spans="1:2">
      <c r="A9" s="76" t="s">
        <v>60</v>
      </c>
      <c r="B9" s="80"/>
    </row>
    <row r="10" spans="1:2">
      <c r="A10" s="77" t="s">
        <v>61</v>
      </c>
      <c r="B10" s="80"/>
    </row>
    <row r="11" spans="1:2" ht="45">
      <c r="A11" s="78" t="s">
        <v>62</v>
      </c>
      <c r="B11" s="79">
        <f>B8-B9-B10</f>
        <v>0</v>
      </c>
    </row>
    <row r="12" spans="1:2">
      <c r="A12" s="73" t="s">
        <v>63</v>
      </c>
      <c r="B12" s="74"/>
    </row>
    <row r="13" spans="1:2">
      <c r="A13" s="95" t="s">
        <v>64</v>
      </c>
      <c r="B13" s="75"/>
    </row>
    <row r="14" spans="1:2">
      <c r="A14" s="76" t="s">
        <v>65</v>
      </c>
      <c r="B14" s="75"/>
    </row>
    <row r="15" spans="1:2">
      <c r="A15" s="77" t="s">
        <v>66</v>
      </c>
      <c r="B15" s="75"/>
    </row>
    <row r="16" spans="1:2" ht="45.75">
      <c r="A16" s="78" t="s">
        <v>67</v>
      </c>
      <c r="B16" s="79">
        <f>B13-B14-B15</f>
        <v>0</v>
      </c>
    </row>
    <row r="17" spans="1:2">
      <c r="A17" s="81" t="s">
        <v>68</v>
      </c>
      <c r="B17" s="74"/>
    </row>
    <row r="18" spans="1:2" ht="116.25" customHeight="1">
      <c r="A18" s="222"/>
      <c r="B18" s="223"/>
    </row>
    <row r="19" spans="1:2">
      <c r="A19" s="81" t="s">
        <v>69</v>
      </c>
      <c r="B19" s="74"/>
    </row>
    <row r="20" spans="1:2" ht="90" customHeight="1">
      <c r="A20" s="222"/>
      <c r="B20" s="223"/>
    </row>
    <row r="21" spans="1:2">
      <c r="A21" s="81" t="s">
        <v>70</v>
      </c>
      <c r="B21" s="74"/>
    </row>
    <row r="22" spans="1:2" ht="78" customHeight="1">
      <c r="A22" s="222"/>
      <c r="B22" s="223"/>
    </row>
    <row r="23" spans="1:2" ht="14.65" customHeight="1">
      <c r="A23" s="225" t="s">
        <v>71</v>
      </c>
      <c r="B23" s="225"/>
    </row>
    <row r="24" spans="1:2">
      <c r="A24" s="81" t="s">
        <v>72</v>
      </c>
      <c r="B24" s="74"/>
    </row>
    <row r="25" spans="1:2" ht="86.25" customHeight="1">
      <c r="A25" s="222"/>
      <c r="B25" s="223"/>
    </row>
    <row r="26" spans="1:2">
      <c r="A26" s="81" t="s">
        <v>73</v>
      </c>
      <c r="B26" s="74"/>
    </row>
    <row r="27" spans="1:2" ht="75.75" customHeight="1">
      <c r="A27" s="222"/>
      <c r="B27" s="223"/>
    </row>
    <row r="28" spans="1:2">
      <c r="A28" s="81" t="s">
        <v>74</v>
      </c>
      <c r="B28" s="74"/>
    </row>
    <row r="29" spans="1:2" ht="100.5" customHeight="1">
      <c r="A29" s="222"/>
      <c r="B29" s="223"/>
    </row>
    <row r="30" spans="1:2">
      <c r="A30" s="81" t="s">
        <v>75</v>
      </c>
      <c r="B30" s="74"/>
    </row>
    <row r="31" spans="1:2" ht="100.5" customHeight="1">
      <c r="A31" s="222"/>
      <c r="B31" s="223"/>
    </row>
    <row r="32" spans="1:2">
      <c r="A32" s="96"/>
    </row>
    <row r="33" spans="1:1">
      <c r="A33" s="96"/>
    </row>
    <row r="35" spans="1:1">
      <c r="A35" s="96"/>
    </row>
  </sheetData>
  <protectedRanges>
    <protectedRange sqref="B3:B5 B8 B9 B8:B10 B13:B15 A18:B18 A20:B20 A22:B22 A25:B25 A27:B27 A29:B29 A31:B31" name="Range1"/>
  </protectedRanges>
  <mergeCells count="11">
    <mergeCell ref="A27:B27"/>
    <mergeCell ref="A29:B29"/>
    <mergeCell ref="A31:B31"/>
    <mergeCell ref="A1:B1"/>
    <mergeCell ref="A18:B18"/>
    <mergeCell ref="A20:B20"/>
    <mergeCell ref="A22:B22"/>
    <mergeCell ref="A25:B25"/>
    <mergeCell ref="A6:B6"/>
    <mergeCell ref="A23:B23"/>
    <mergeCell ref="A2:B2"/>
  </mergeCells>
  <pageMargins left="0.70866141732283472" right="0.70866141732283472" top="0.74803149606299213" bottom="0.74803149606299213" header="0.31496062992125984" footer="0.31496062992125984"/>
  <pageSetup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12F1-F45B-4E73-89E2-5B2F8C3E4A8D}">
  <sheetPr codeName="Sheet5">
    <pageSetUpPr fitToPage="1"/>
  </sheetPr>
  <dimension ref="A1:F16"/>
  <sheetViews>
    <sheetView workbookViewId="0">
      <selection activeCell="J4" sqref="J4"/>
    </sheetView>
  </sheetViews>
  <sheetFormatPr defaultRowHeight="15"/>
  <cols>
    <col min="1" max="1" width="29.5703125" bestFit="1" customWidth="1"/>
    <col min="2" max="2" width="29.5703125" customWidth="1"/>
    <col min="3" max="3" width="25.140625" customWidth="1"/>
    <col min="4" max="4" width="24.28515625" customWidth="1"/>
    <col min="5" max="5" width="27.140625" bestFit="1" customWidth="1"/>
    <col min="6" max="6" width="30.28515625" customWidth="1"/>
  </cols>
  <sheetData>
    <row r="1" spans="1:6" ht="23.1" customHeight="1">
      <c r="A1" s="216" t="s">
        <v>76</v>
      </c>
      <c r="B1" s="216"/>
      <c r="C1" s="216"/>
      <c r="D1" s="216"/>
      <c r="E1" s="216"/>
      <c r="F1" s="216"/>
    </row>
    <row r="2" spans="1:6" s="43" customFormat="1" ht="148.5" customHeight="1">
      <c r="A2" s="234" t="s">
        <v>77</v>
      </c>
      <c r="B2" s="234"/>
      <c r="C2" s="226"/>
      <c r="D2" s="226"/>
      <c r="E2" s="226"/>
      <c r="F2" s="226"/>
    </row>
    <row r="3" spans="1:6">
      <c r="A3" s="273" t="s">
        <v>2</v>
      </c>
      <c r="B3" s="273"/>
      <c r="C3" s="233"/>
      <c r="D3" s="233"/>
      <c r="E3" s="276" t="s">
        <v>78</v>
      </c>
      <c r="F3" s="43"/>
    </row>
    <row r="4" spans="1:6" ht="74.25" customHeight="1">
      <c r="A4" s="274" t="s">
        <v>79</v>
      </c>
      <c r="B4" s="279"/>
      <c r="C4" s="279"/>
      <c r="D4" s="279"/>
      <c r="E4" s="277" t="s">
        <v>80</v>
      </c>
      <c r="F4" s="83"/>
    </row>
    <row r="5" spans="1:6" ht="45.75">
      <c r="A5" s="275" t="s">
        <v>81</v>
      </c>
      <c r="B5" s="280"/>
      <c r="C5" s="280"/>
      <c r="D5" s="280"/>
      <c r="E5" s="278" t="s">
        <v>82</v>
      </c>
    </row>
    <row r="7" spans="1:6">
      <c r="C7" s="229" t="s">
        <v>83</v>
      </c>
      <c r="D7" s="230"/>
      <c r="E7" s="231" t="s">
        <v>84</v>
      </c>
      <c r="F7" s="232"/>
    </row>
    <row r="8" spans="1:6">
      <c r="A8" s="70" t="s">
        <v>85</v>
      </c>
      <c r="B8" s="70" t="s">
        <v>86</v>
      </c>
      <c r="C8" s="148" t="s">
        <v>87</v>
      </c>
      <c r="D8" s="150" t="s">
        <v>88</v>
      </c>
      <c r="E8" s="70" t="s">
        <v>89</v>
      </c>
      <c r="F8" s="150" t="s">
        <v>90</v>
      </c>
    </row>
    <row r="9" spans="1:6" ht="30.75">
      <c r="A9" t="s">
        <v>91</v>
      </c>
      <c r="B9" s="5" t="s">
        <v>92</v>
      </c>
      <c r="C9" s="149"/>
      <c r="D9" s="151"/>
      <c r="F9" s="151"/>
    </row>
    <row r="10" spans="1:6" ht="30.75">
      <c r="A10" t="s">
        <v>93</v>
      </c>
      <c r="B10" s="5" t="s">
        <v>92</v>
      </c>
      <c r="C10" s="149"/>
      <c r="D10" s="151"/>
      <c r="F10" s="151"/>
    </row>
    <row r="11" spans="1:6" ht="45.75">
      <c r="A11" t="s">
        <v>94</v>
      </c>
      <c r="B11" s="5" t="s">
        <v>95</v>
      </c>
      <c r="C11" s="149"/>
      <c r="D11" s="151"/>
      <c r="F11" s="151"/>
    </row>
    <row r="12" spans="1:6" ht="45.75" customHeight="1">
      <c r="A12" t="s">
        <v>96</v>
      </c>
      <c r="B12" s="5" t="s">
        <v>97</v>
      </c>
      <c r="C12" s="149"/>
      <c r="D12" s="151"/>
      <c r="F12" s="151"/>
    </row>
    <row r="13" spans="1:6" ht="60.75">
      <c r="A13" t="s">
        <v>98</v>
      </c>
      <c r="B13" s="5" t="s">
        <v>99</v>
      </c>
      <c r="C13" s="149"/>
      <c r="D13" s="151"/>
      <c r="F13" s="151"/>
    </row>
    <row r="14" spans="1:6" ht="60.75">
      <c r="A14" t="s">
        <v>100</v>
      </c>
      <c r="B14" s="5" t="s">
        <v>101</v>
      </c>
      <c r="C14" s="149"/>
      <c r="D14" s="151"/>
      <c r="F14" s="151"/>
    </row>
    <row r="16" spans="1:6">
      <c r="A16" s="228"/>
      <c r="B16" s="228"/>
      <c r="C16" s="228"/>
      <c r="D16" s="228"/>
      <c r="E16" s="228"/>
      <c r="F16" s="228"/>
    </row>
  </sheetData>
  <protectedRanges>
    <protectedRange sqref="A3:F45" name="Range1"/>
  </protectedRanges>
  <mergeCells count="8">
    <mergeCell ref="A16:F16"/>
    <mergeCell ref="C7:D7"/>
    <mergeCell ref="E7:F7"/>
    <mergeCell ref="A1:F1"/>
    <mergeCell ref="C3:D3"/>
    <mergeCell ref="A2:F2"/>
    <mergeCell ref="B4:D4"/>
    <mergeCell ref="B5:D5"/>
  </mergeCells>
  <phoneticPr fontId="16" type="noConversion"/>
  <pageMargins left="0.7" right="0.7" top="0.75" bottom="0.75" header="0.3" footer="0.3"/>
  <pageSetup scale="89"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D81C-34FE-4E81-B0E6-FFF7E012A147}">
  <sheetPr codeName="Sheet6">
    <pageSetUpPr fitToPage="1"/>
  </sheetPr>
  <dimension ref="A1:T35"/>
  <sheetViews>
    <sheetView workbookViewId="0">
      <selection activeCell="F11" sqref="F11"/>
    </sheetView>
  </sheetViews>
  <sheetFormatPr defaultColWidth="9.140625" defaultRowHeight="15"/>
  <cols>
    <col min="1" max="1" width="9.140625" style="1"/>
    <col min="2" max="2" width="25.140625" style="1" customWidth="1"/>
    <col min="3" max="3" width="30.7109375" style="1" customWidth="1"/>
    <col min="4" max="15" width="10.7109375" style="1" customWidth="1"/>
    <col min="16" max="16" width="14" style="1" customWidth="1"/>
    <col min="17" max="17" width="15.28515625" style="1" customWidth="1"/>
    <col min="18" max="18" width="13.140625" style="1" customWidth="1"/>
    <col min="19" max="19" width="14" style="1" customWidth="1"/>
    <col min="20" max="20" width="38" style="1" customWidth="1"/>
    <col min="21" max="16384" width="9.140625" style="1"/>
  </cols>
  <sheetData>
    <row r="1" spans="1:20" customFormat="1" ht="26.25">
      <c r="A1" s="216" t="s">
        <v>102</v>
      </c>
      <c r="B1" s="216"/>
      <c r="C1" s="216"/>
      <c r="D1" s="216"/>
      <c r="E1" s="216"/>
      <c r="F1" s="216"/>
      <c r="G1" s="216"/>
      <c r="H1" s="216"/>
      <c r="I1" s="216"/>
      <c r="J1" s="216"/>
      <c r="K1" s="216"/>
      <c r="L1" s="216"/>
      <c r="M1" s="1"/>
      <c r="N1" s="1"/>
      <c r="O1" s="1"/>
    </row>
    <row r="2" spans="1:20" customFormat="1" ht="72" customHeight="1">
      <c r="A2" s="221" t="s">
        <v>103</v>
      </c>
      <c r="B2" s="221"/>
      <c r="C2" s="221"/>
      <c r="D2" s="221"/>
      <c r="E2" s="221"/>
      <c r="F2" s="221"/>
      <c r="G2" s="221"/>
      <c r="H2" s="221"/>
      <c r="I2" s="221"/>
      <c r="J2" s="221"/>
      <c r="K2" s="221"/>
      <c r="L2" s="221"/>
      <c r="M2" s="1"/>
      <c r="N2" s="1"/>
      <c r="O2" s="1"/>
    </row>
    <row r="3" spans="1:20" customFormat="1" ht="15" customHeight="1">
      <c r="B3" s="193" t="s">
        <v>54</v>
      </c>
      <c r="C3" s="43">
        <f>'2. Proposed Team'!C3</f>
        <v>0</v>
      </c>
      <c r="D3" s="29"/>
      <c r="E3" s="29"/>
      <c r="F3" s="29"/>
    </row>
    <row r="4" spans="1:20" ht="51" customHeight="1">
      <c r="A4" s="174"/>
      <c r="B4" s="174"/>
      <c r="C4" s="281" t="s">
        <v>104</v>
      </c>
      <c r="D4" s="282" t="s">
        <v>105</v>
      </c>
      <c r="E4" s="236"/>
      <c r="F4" s="236"/>
      <c r="G4" s="236"/>
      <c r="H4" s="236"/>
      <c r="I4" s="236"/>
      <c r="J4" s="236"/>
      <c r="K4" s="236"/>
      <c r="L4" s="236"/>
      <c r="M4" s="236"/>
      <c r="N4" s="236"/>
      <c r="O4" s="236"/>
      <c r="P4" s="174"/>
      <c r="Q4" s="283" t="s">
        <v>106</v>
      </c>
      <c r="R4" s="235"/>
      <c r="S4" s="235"/>
      <c r="T4" s="281" t="s">
        <v>107</v>
      </c>
    </row>
    <row r="5" spans="1:20" s="167" customFormat="1" ht="30">
      <c r="A5" s="167" t="s">
        <v>108</v>
      </c>
      <c r="B5" s="168" t="s">
        <v>109</v>
      </c>
      <c r="C5" s="169" t="s">
        <v>110</v>
      </c>
      <c r="D5" s="170" t="s">
        <v>111</v>
      </c>
      <c r="E5" s="170" t="s">
        <v>112</v>
      </c>
      <c r="F5" s="170" t="s">
        <v>113</v>
      </c>
      <c r="G5" s="170" t="s">
        <v>114</v>
      </c>
      <c r="H5" s="170" t="s">
        <v>115</v>
      </c>
      <c r="I5" s="170" t="s">
        <v>116</v>
      </c>
      <c r="J5" s="170" t="s">
        <v>117</v>
      </c>
      <c r="K5" s="170" t="s">
        <v>118</v>
      </c>
      <c r="L5" s="170" t="s">
        <v>119</v>
      </c>
      <c r="M5" s="170" t="s">
        <v>120</v>
      </c>
      <c r="N5" s="170" t="s">
        <v>121</v>
      </c>
      <c r="O5" s="170" t="s">
        <v>122</v>
      </c>
      <c r="P5" s="171" t="s">
        <v>123</v>
      </c>
      <c r="Q5" s="172" t="s">
        <v>124</v>
      </c>
      <c r="R5" s="172" t="s">
        <v>125</v>
      </c>
      <c r="S5" s="172" t="s">
        <v>126</v>
      </c>
      <c r="T5" s="173" t="s">
        <v>127</v>
      </c>
    </row>
    <row r="6" spans="1:20">
      <c r="A6" s="65"/>
      <c r="B6" s="166" t="s">
        <v>128</v>
      </c>
      <c r="C6" s="161"/>
      <c r="D6" s="99">
        <f>SUM(D7:D96)</f>
        <v>0</v>
      </c>
      <c r="E6" s="99">
        <f t="shared" ref="E6:P6" si="0">SUM(E7:E96)</f>
        <v>0</v>
      </c>
      <c r="F6" s="99">
        <f t="shared" si="0"/>
        <v>0</v>
      </c>
      <c r="G6" s="99">
        <f t="shared" si="0"/>
        <v>0</v>
      </c>
      <c r="H6" s="99">
        <f t="shared" si="0"/>
        <v>0</v>
      </c>
      <c r="I6" s="99">
        <f t="shared" si="0"/>
        <v>0</v>
      </c>
      <c r="J6" s="99">
        <f t="shared" si="0"/>
        <v>0</v>
      </c>
      <c r="K6" s="99">
        <f t="shared" si="0"/>
        <v>0</v>
      </c>
      <c r="L6" s="99">
        <f t="shared" si="0"/>
        <v>0</v>
      </c>
      <c r="M6" s="99">
        <f t="shared" si="0"/>
        <v>0</v>
      </c>
      <c r="N6" s="99">
        <f t="shared" si="0"/>
        <v>0</v>
      </c>
      <c r="O6" s="99">
        <f t="shared" si="0"/>
        <v>0</v>
      </c>
      <c r="P6" s="154">
        <f t="shared" si="0"/>
        <v>0</v>
      </c>
      <c r="Q6" s="175">
        <f>SUMPRODUCT($P$7:$P$96,$Q$7:$Q$96)</f>
        <v>0</v>
      </c>
      <c r="R6" s="175">
        <f>SUMPRODUCT($P$7:$P$96,$R$7:$R$96)</f>
        <v>0</v>
      </c>
      <c r="S6" s="175">
        <f>SUMPRODUCT($P$7:$P$96,$S$7:$S$96)</f>
        <v>0</v>
      </c>
      <c r="T6" s="157"/>
    </row>
    <row r="7" spans="1:20">
      <c r="A7" s="66">
        <f>ROW()-5</f>
        <v>2</v>
      </c>
      <c r="B7" s="165" t="s">
        <v>129</v>
      </c>
      <c r="C7" s="156"/>
      <c r="D7" s="64"/>
      <c r="E7" s="64"/>
      <c r="F7" s="64"/>
      <c r="G7" s="64"/>
      <c r="H7" s="64"/>
      <c r="I7" s="64"/>
      <c r="J7" s="64"/>
      <c r="K7" s="64"/>
      <c r="L7" s="64"/>
      <c r="M7" s="64"/>
      <c r="N7" s="64"/>
      <c r="O7" s="64"/>
      <c r="P7" s="155">
        <f>SUM(Table162[[#This Row],[09-Sep]:[08-Aug]])</f>
        <v>0</v>
      </c>
      <c r="Q7" s="68"/>
      <c r="R7" s="68"/>
      <c r="S7" s="68"/>
      <c r="T7" s="158"/>
    </row>
    <row r="8" spans="1:20">
      <c r="A8" s="66">
        <f t="shared" ref="A8:A32" si="1">ROW()-5</f>
        <v>3</v>
      </c>
      <c r="B8" s="165" t="s">
        <v>130</v>
      </c>
      <c r="C8" s="162"/>
      <c r="D8" s="64"/>
      <c r="E8" s="64"/>
      <c r="F8" s="64"/>
      <c r="G8" s="64"/>
      <c r="H8" s="64"/>
      <c r="I8" s="64"/>
      <c r="J8" s="64"/>
      <c r="K8" s="64"/>
      <c r="L8" s="64"/>
      <c r="M8" s="64"/>
      <c r="N8" s="64"/>
      <c r="O8" s="64"/>
      <c r="P8" s="155">
        <f>SUM(Table162[[#This Row],[09-Sep]:[08-Aug]])</f>
        <v>0</v>
      </c>
      <c r="Q8" s="69"/>
      <c r="R8" s="69"/>
      <c r="S8" s="69"/>
      <c r="T8" s="159"/>
    </row>
    <row r="9" spans="1:20">
      <c r="A9" s="66">
        <f t="shared" si="1"/>
        <v>4</v>
      </c>
      <c r="B9" s="165" t="s">
        <v>131</v>
      </c>
      <c r="C9" s="156"/>
      <c r="D9" s="64"/>
      <c r="E9" s="64"/>
      <c r="F9" s="64"/>
      <c r="G9" s="64"/>
      <c r="H9" s="64"/>
      <c r="I9" s="64"/>
      <c r="J9" s="64"/>
      <c r="K9" s="64"/>
      <c r="L9" s="64"/>
      <c r="M9" s="64"/>
      <c r="N9" s="64"/>
      <c r="O9" s="64"/>
      <c r="P9" s="155">
        <f>SUM(Table162[[#This Row],[09-Sep]:[08-Aug]])</f>
        <v>0</v>
      </c>
      <c r="Q9" s="69"/>
      <c r="R9" s="69"/>
      <c r="S9" s="69"/>
      <c r="T9" s="159"/>
    </row>
    <row r="10" spans="1:20">
      <c r="A10" s="66">
        <f t="shared" si="1"/>
        <v>5</v>
      </c>
      <c r="B10" s="165" t="s">
        <v>132</v>
      </c>
      <c r="C10" s="163"/>
      <c r="D10" s="64"/>
      <c r="E10" s="64"/>
      <c r="F10" s="64"/>
      <c r="G10" s="64"/>
      <c r="H10" s="64"/>
      <c r="I10" s="64"/>
      <c r="J10" s="64"/>
      <c r="K10" s="64"/>
      <c r="L10" s="64"/>
      <c r="M10" s="64"/>
      <c r="N10" s="64"/>
      <c r="O10" s="64"/>
      <c r="P10" s="155">
        <f>SUM(Table162[[#This Row],[09-Sep]:[08-Aug]])</f>
        <v>0</v>
      </c>
      <c r="Q10" s="69"/>
      <c r="R10" s="69"/>
      <c r="S10" s="69"/>
      <c r="T10" s="160"/>
    </row>
    <row r="11" spans="1:20">
      <c r="A11" s="66">
        <f t="shared" si="1"/>
        <v>6</v>
      </c>
      <c r="B11" s="165" t="s">
        <v>133</v>
      </c>
      <c r="C11" s="156"/>
      <c r="D11" s="64"/>
      <c r="E11" s="64"/>
      <c r="F11" s="64"/>
      <c r="G11" s="64"/>
      <c r="H11" s="64"/>
      <c r="I11" s="64"/>
      <c r="J11" s="64"/>
      <c r="K11" s="64"/>
      <c r="L11" s="64"/>
      <c r="M11" s="64"/>
      <c r="N11" s="64"/>
      <c r="O11" s="64"/>
      <c r="P11" s="155">
        <f>SUM(Table162[[#This Row],[09-Sep]:[08-Aug]])</f>
        <v>0</v>
      </c>
      <c r="Q11" s="69"/>
      <c r="R11" s="69"/>
      <c r="S11" s="69"/>
      <c r="T11" s="160"/>
    </row>
    <row r="12" spans="1:20">
      <c r="A12" s="66">
        <f t="shared" si="1"/>
        <v>7</v>
      </c>
      <c r="B12" s="165" t="s">
        <v>134</v>
      </c>
      <c r="C12" s="156"/>
      <c r="D12" s="64"/>
      <c r="E12" s="64"/>
      <c r="F12" s="64"/>
      <c r="G12" s="64"/>
      <c r="H12" s="64"/>
      <c r="I12" s="64"/>
      <c r="J12" s="64"/>
      <c r="K12" s="64"/>
      <c r="L12" s="64"/>
      <c r="M12" s="64"/>
      <c r="N12" s="64"/>
      <c r="O12" s="64"/>
      <c r="P12" s="155">
        <f>SUM(Table162[[#This Row],[09-Sep]:[08-Aug]])</f>
        <v>0</v>
      </c>
      <c r="Q12" s="69"/>
      <c r="R12" s="69"/>
      <c r="S12" s="69"/>
      <c r="T12" s="160"/>
    </row>
    <row r="13" spans="1:20">
      <c r="A13" s="66">
        <f t="shared" si="1"/>
        <v>8</v>
      </c>
      <c r="B13" s="153" t="s">
        <v>135</v>
      </c>
      <c r="C13" s="156" t="s">
        <v>136</v>
      </c>
      <c r="D13" s="64"/>
      <c r="E13" s="64"/>
      <c r="F13" s="64"/>
      <c r="G13" s="64"/>
      <c r="H13" s="64"/>
      <c r="I13" s="64"/>
      <c r="J13" s="64"/>
      <c r="K13" s="64"/>
      <c r="L13" s="64"/>
      <c r="M13" s="64"/>
      <c r="N13" s="64"/>
      <c r="O13" s="64"/>
      <c r="P13" s="155">
        <f>SUM(Table162[[#This Row],[09-Sep]:[08-Aug]])</f>
        <v>0</v>
      </c>
      <c r="Q13" s="69"/>
      <c r="R13" s="69"/>
      <c r="S13" s="69"/>
      <c r="T13" s="160"/>
    </row>
    <row r="14" spans="1:20">
      <c r="A14" s="66">
        <f t="shared" si="1"/>
        <v>9</v>
      </c>
      <c r="B14" s="153" t="s">
        <v>135</v>
      </c>
      <c r="C14" s="156" t="s">
        <v>137</v>
      </c>
      <c r="D14" s="64"/>
      <c r="E14" s="64"/>
      <c r="F14" s="64"/>
      <c r="G14" s="64"/>
      <c r="H14" s="64"/>
      <c r="I14" s="64"/>
      <c r="J14" s="64"/>
      <c r="K14" s="64"/>
      <c r="L14" s="64"/>
      <c r="M14" s="64"/>
      <c r="N14" s="64"/>
      <c r="O14" s="64"/>
      <c r="P14" s="155">
        <f>SUM(Table162[[#This Row],[09-Sep]:[08-Aug]])</f>
        <v>0</v>
      </c>
      <c r="Q14" s="69"/>
      <c r="R14" s="69"/>
      <c r="S14" s="69"/>
      <c r="T14" s="160"/>
    </row>
    <row r="15" spans="1:20">
      <c r="A15" s="66">
        <f t="shared" si="1"/>
        <v>10</v>
      </c>
      <c r="B15" s="165" t="s">
        <v>49</v>
      </c>
      <c r="C15" s="162" t="s">
        <v>138</v>
      </c>
      <c r="D15" s="64"/>
      <c r="E15" s="64"/>
      <c r="F15" s="64"/>
      <c r="G15" s="64"/>
      <c r="H15" s="64"/>
      <c r="I15" s="64"/>
      <c r="J15" s="64"/>
      <c r="K15" s="64"/>
      <c r="L15" s="64"/>
      <c r="M15" s="64"/>
      <c r="N15" s="64"/>
      <c r="O15" s="64"/>
      <c r="P15" s="155">
        <f>SUM(Table162[[#This Row],[09-Sep]:[08-Aug]])</f>
        <v>0</v>
      </c>
      <c r="Q15" s="69"/>
      <c r="R15" s="69"/>
      <c r="S15" s="69"/>
      <c r="T15" s="160"/>
    </row>
    <row r="16" spans="1:20">
      <c r="A16" s="66">
        <f t="shared" si="1"/>
        <v>11</v>
      </c>
      <c r="B16" s="165" t="s">
        <v>49</v>
      </c>
      <c r="C16" s="156" t="s">
        <v>139</v>
      </c>
      <c r="D16" s="64"/>
      <c r="E16" s="64"/>
      <c r="F16" s="64"/>
      <c r="G16" s="64"/>
      <c r="H16" s="64"/>
      <c r="I16" s="64"/>
      <c r="J16" s="64"/>
      <c r="K16" s="64"/>
      <c r="L16" s="64"/>
      <c r="M16" s="64"/>
      <c r="N16" s="64"/>
      <c r="O16" s="64"/>
      <c r="P16" s="155">
        <f>SUM(Table162[[#This Row],[09-Sep]:[08-Aug]])</f>
        <v>0</v>
      </c>
      <c r="Q16" s="69"/>
      <c r="R16" s="69"/>
      <c r="S16" s="69"/>
      <c r="T16" s="160"/>
    </row>
    <row r="17" spans="1:20">
      <c r="A17" s="66">
        <f t="shared" si="1"/>
        <v>12</v>
      </c>
      <c r="B17" s="165" t="s">
        <v>49</v>
      </c>
      <c r="C17" s="156" t="s">
        <v>140</v>
      </c>
      <c r="D17" s="64"/>
      <c r="E17" s="64"/>
      <c r="F17" s="64"/>
      <c r="G17" s="64"/>
      <c r="H17" s="64"/>
      <c r="I17" s="64"/>
      <c r="J17" s="64"/>
      <c r="K17" s="64"/>
      <c r="L17" s="64"/>
      <c r="M17" s="64"/>
      <c r="N17" s="64"/>
      <c r="O17" s="64"/>
      <c r="P17" s="155">
        <f>SUM(Table162[[#This Row],[09-Sep]:[08-Aug]])</f>
        <v>0</v>
      </c>
      <c r="Q17" s="69"/>
      <c r="R17" s="69"/>
      <c r="S17" s="69"/>
      <c r="T17" s="160"/>
    </row>
    <row r="18" spans="1:20">
      <c r="A18" s="66">
        <f t="shared" si="1"/>
        <v>13</v>
      </c>
      <c r="B18" s="165" t="s">
        <v>49</v>
      </c>
      <c r="C18" s="156" t="s">
        <v>141</v>
      </c>
      <c r="D18" s="64"/>
      <c r="E18" s="64"/>
      <c r="F18" s="64"/>
      <c r="G18" s="64"/>
      <c r="H18" s="64"/>
      <c r="I18" s="64"/>
      <c r="J18" s="64"/>
      <c r="K18" s="64"/>
      <c r="L18" s="64"/>
      <c r="M18" s="64"/>
      <c r="N18" s="64"/>
      <c r="O18" s="64"/>
      <c r="P18" s="155">
        <f>SUM(Table162[[#This Row],[09-Sep]:[08-Aug]])</f>
        <v>0</v>
      </c>
      <c r="Q18" s="69"/>
      <c r="R18" s="69"/>
      <c r="S18" s="69"/>
      <c r="T18" s="160"/>
    </row>
    <row r="19" spans="1:20">
      <c r="A19" s="66">
        <f t="shared" si="1"/>
        <v>14</v>
      </c>
      <c r="B19" s="165" t="s">
        <v>49</v>
      </c>
      <c r="C19" s="156" t="s">
        <v>142</v>
      </c>
      <c r="D19" s="64"/>
      <c r="E19" s="64"/>
      <c r="F19" s="64"/>
      <c r="G19" s="64"/>
      <c r="H19" s="64"/>
      <c r="I19" s="64"/>
      <c r="J19" s="64"/>
      <c r="K19" s="64"/>
      <c r="L19" s="64"/>
      <c r="M19" s="64"/>
      <c r="N19" s="64"/>
      <c r="O19" s="64"/>
      <c r="P19" s="155">
        <f>SUM(Table162[[#This Row],[09-Sep]:[08-Aug]])</f>
        <v>0</v>
      </c>
      <c r="Q19" s="69"/>
      <c r="R19" s="69"/>
      <c r="S19" s="69"/>
      <c r="T19" s="160"/>
    </row>
    <row r="20" spans="1:20">
      <c r="A20" s="66">
        <f t="shared" si="1"/>
        <v>15</v>
      </c>
      <c r="B20" s="165" t="s">
        <v>49</v>
      </c>
      <c r="C20" s="156" t="s">
        <v>143</v>
      </c>
      <c r="D20" s="64"/>
      <c r="E20" s="64"/>
      <c r="F20" s="64"/>
      <c r="G20" s="64"/>
      <c r="H20" s="64"/>
      <c r="I20" s="64"/>
      <c r="J20" s="64"/>
      <c r="K20" s="64"/>
      <c r="L20" s="64"/>
      <c r="M20" s="64"/>
      <c r="N20" s="64"/>
      <c r="O20" s="64"/>
      <c r="P20" s="155">
        <f>SUM(Table162[[#This Row],[09-Sep]:[08-Aug]])</f>
        <v>0</v>
      </c>
      <c r="Q20" s="69"/>
      <c r="R20" s="69"/>
      <c r="S20" s="69"/>
      <c r="T20" s="160"/>
    </row>
    <row r="21" spans="1:20">
      <c r="A21" s="66">
        <f t="shared" si="1"/>
        <v>16</v>
      </c>
      <c r="B21" s="165" t="s">
        <v>49</v>
      </c>
      <c r="C21" s="156" t="s">
        <v>144</v>
      </c>
      <c r="D21" s="64"/>
      <c r="E21" s="64"/>
      <c r="F21" s="64"/>
      <c r="G21" s="64"/>
      <c r="H21" s="64"/>
      <c r="I21" s="64"/>
      <c r="J21" s="64"/>
      <c r="K21" s="64"/>
      <c r="L21" s="64"/>
      <c r="M21" s="64"/>
      <c r="N21" s="64"/>
      <c r="O21" s="64"/>
      <c r="P21" s="155">
        <f>SUM(Table162[[#This Row],[09-Sep]:[08-Aug]])</f>
        <v>0</v>
      </c>
      <c r="Q21" s="69"/>
      <c r="R21" s="69"/>
      <c r="S21" s="69"/>
      <c r="T21" s="160"/>
    </row>
    <row r="22" spans="1:20">
      <c r="A22" s="66">
        <f t="shared" si="1"/>
        <v>17</v>
      </c>
      <c r="B22" s="165" t="s">
        <v>49</v>
      </c>
      <c r="C22" s="156" t="s">
        <v>145</v>
      </c>
      <c r="D22" s="64"/>
      <c r="E22" s="64"/>
      <c r="F22" s="64"/>
      <c r="G22" s="64"/>
      <c r="H22" s="64"/>
      <c r="I22" s="64"/>
      <c r="J22" s="64"/>
      <c r="K22" s="64"/>
      <c r="L22" s="64"/>
      <c r="M22" s="64"/>
      <c r="N22" s="64"/>
      <c r="O22" s="64"/>
      <c r="P22" s="155">
        <f>SUM(Table162[[#This Row],[09-Sep]:[08-Aug]])</f>
        <v>0</v>
      </c>
      <c r="Q22" s="69"/>
      <c r="R22" s="69"/>
      <c r="S22" s="69"/>
      <c r="T22" s="160"/>
    </row>
    <row r="23" spans="1:20">
      <c r="A23" s="66">
        <f t="shared" si="1"/>
        <v>18</v>
      </c>
      <c r="B23" s="165" t="s">
        <v>49</v>
      </c>
      <c r="C23" s="156" t="s">
        <v>146</v>
      </c>
      <c r="D23" s="64"/>
      <c r="E23" s="64"/>
      <c r="F23" s="64"/>
      <c r="G23" s="64"/>
      <c r="H23" s="64"/>
      <c r="I23" s="64"/>
      <c r="J23" s="64"/>
      <c r="K23" s="64"/>
      <c r="L23" s="64"/>
      <c r="M23" s="64"/>
      <c r="N23" s="64"/>
      <c r="O23" s="64"/>
      <c r="P23" s="155">
        <f>SUM(Table162[[#This Row],[09-Sep]:[08-Aug]])</f>
        <v>0</v>
      </c>
      <c r="Q23" s="69"/>
      <c r="R23" s="69"/>
      <c r="S23" s="69"/>
      <c r="T23" s="160"/>
    </row>
    <row r="24" spans="1:20">
      <c r="A24" s="66">
        <f t="shared" si="1"/>
        <v>19</v>
      </c>
      <c r="B24" s="165" t="s">
        <v>50</v>
      </c>
      <c r="C24" s="162" t="s">
        <v>147</v>
      </c>
      <c r="D24" s="64"/>
      <c r="E24" s="64"/>
      <c r="F24" s="64"/>
      <c r="G24" s="64"/>
      <c r="H24" s="64"/>
      <c r="I24" s="64"/>
      <c r="J24" s="64"/>
      <c r="K24" s="64"/>
      <c r="L24" s="64"/>
      <c r="M24" s="64"/>
      <c r="N24" s="64"/>
      <c r="O24" s="64"/>
      <c r="P24" s="155">
        <f>SUM(Table162[[#This Row],[09-Sep]:[08-Aug]])</f>
        <v>0</v>
      </c>
      <c r="Q24" s="69"/>
      <c r="R24" s="69"/>
      <c r="S24" s="69"/>
      <c r="T24" s="160"/>
    </row>
    <row r="25" spans="1:20">
      <c r="A25" s="66">
        <f t="shared" si="1"/>
        <v>20</v>
      </c>
      <c r="B25" s="165" t="s">
        <v>50</v>
      </c>
      <c r="C25" s="156" t="s">
        <v>148</v>
      </c>
      <c r="D25" s="64"/>
      <c r="E25" s="64"/>
      <c r="F25" s="64"/>
      <c r="G25" s="64"/>
      <c r="H25" s="64"/>
      <c r="I25" s="64"/>
      <c r="J25" s="64"/>
      <c r="K25" s="64"/>
      <c r="L25" s="64"/>
      <c r="M25" s="64"/>
      <c r="N25" s="64"/>
      <c r="O25" s="64"/>
      <c r="P25" s="155">
        <f>SUM(Table162[[#This Row],[09-Sep]:[08-Aug]])</f>
        <v>0</v>
      </c>
      <c r="Q25" s="69"/>
      <c r="R25" s="69"/>
      <c r="S25" s="69"/>
      <c r="T25" s="160"/>
    </row>
    <row r="26" spans="1:20">
      <c r="A26" s="66">
        <f t="shared" si="1"/>
        <v>21</v>
      </c>
      <c r="B26" s="165" t="s">
        <v>50</v>
      </c>
      <c r="C26" s="156" t="s">
        <v>149</v>
      </c>
      <c r="D26" s="64"/>
      <c r="E26" s="64"/>
      <c r="F26" s="64"/>
      <c r="G26" s="64"/>
      <c r="H26" s="64"/>
      <c r="I26" s="64"/>
      <c r="J26" s="64"/>
      <c r="K26" s="64"/>
      <c r="L26" s="64"/>
      <c r="M26" s="64"/>
      <c r="N26" s="64"/>
      <c r="O26" s="64"/>
      <c r="P26" s="155">
        <f>SUM(Table162[[#This Row],[09-Sep]:[08-Aug]])</f>
        <v>0</v>
      </c>
      <c r="Q26" s="69"/>
      <c r="R26" s="69"/>
      <c r="S26" s="69"/>
      <c r="T26" s="160"/>
    </row>
    <row r="27" spans="1:20">
      <c r="A27" s="66">
        <f t="shared" si="1"/>
        <v>22</v>
      </c>
      <c r="B27" s="165" t="s">
        <v>50</v>
      </c>
      <c r="C27" s="156" t="s">
        <v>145</v>
      </c>
      <c r="D27" s="64"/>
      <c r="E27" s="64"/>
      <c r="F27" s="64"/>
      <c r="G27" s="64"/>
      <c r="H27" s="64"/>
      <c r="I27" s="64"/>
      <c r="J27" s="64"/>
      <c r="K27" s="64"/>
      <c r="L27" s="64"/>
      <c r="M27" s="64"/>
      <c r="N27" s="64"/>
      <c r="O27" s="64"/>
      <c r="P27" s="155">
        <f>SUM(Table162[[#This Row],[09-Sep]:[08-Aug]])</f>
        <v>0</v>
      </c>
      <c r="Q27" s="69"/>
      <c r="R27" s="69"/>
      <c r="S27" s="69"/>
      <c r="T27" s="160"/>
    </row>
    <row r="28" spans="1:20">
      <c r="A28" s="66">
        <f t="shared" si="1"/>
        <v>23</v>
      </c>
      <c r="B28" s="165" t="s">
        <v>50</v>
      </c>
      <c r="C28" s="156" t="s">
        <v>146</v>
      </c>
      <c r="D28" s="64"/>
      <c r="E28" s="64"/>
      <c r="F28" s="64"/>
      <c r="G28" s="64"/>
      <c r="H28" s="64"/>
      <c r="I28" s="64"/>
      <c r="J28" s="64"/>
      <c r="K28" s="64"/>
      <c r="L28" s="64"/>
      <c r="M28" s="64"/>
      <c r="N28" s="64"/>
      <c r="O28" s="64"/>
      <c r="P28" s="155">
        <f>SUM(Table162[[#This Row],[09-Sep]:[08-Aug]])</f>
        <v>0</v>
      </c>
      <c r="Q28" s="69"/>
      <c r="R28" s="69"/>
      <c r="S28" s="69"/>
      <c r="T28" s="160"/>
    </row>
    <row r="29" spans="1:20">
      <c r="A29" s="66">
        <f t="shared" si="1"/>
        <v>24</v>
      </c>
      <c r="B29" s="153" t="s">
        <v>146</v>
      </c>
      <c r="C29" s="164" t="s">
        <v>150</v>
      </c>
      <c r="D29" s="102"/>
      <c r="E29" s="102"/>
      <c r="F29" s="102"/>
      <c r="G29" s="102"/>
      <c r="H29" s="102"/>
      <c r="I29" s="102"/>
      <c r="J29" s="102"/>
      <c r="K29" s="102"/>
      <c r="L29" s="102"/>
      <c r="M29" s="102"/>
      <c r="N29" s="102"/>
      <c r="O29" s="102"/>
      <c r="P29" s="155">
        <f>SUM(Table162[[#This Row],[09-Sep]:[08-Aug]])</f>
        <v>0</v>
      </c>
      <c r="Q29" s="69"/>
      <c r="R29" s="69"/>
      <c r="S29" s="69"/>
      <c r="T29" s="158"/>
    </row>
    <row r="30" spans="1:20">
      <c r="A30" s="66">
        <f t="shared" si="1"/>
        <v>25</v>
      </c>
      <c r="B30" s="153" t="s">
        <v>146</v>
      </c>
      <c r="C30" s="164" t="s">
        <v>150</v>
      </c>
      <c r="D30" s="102"/>
      <c r="E30" s="102"/>
      <c r="F30" s="102"/>
      <c r="G30" s="102"/>
      <c r="H30" s="102"/>
      <c r="I30" s="102"/>
      <c r="J30" s="102"/>
      <c r="K30" s="102"/>
      <c r="L30" s="102"/>
      <c r="M30" s="102"/>
      <c r="N30" s="102"/>
      <c r="O30" s="102"/>
      <c r="P30" s="155">
        <f>SUM(Table162[[#This Row],[09-Sep]:[08-Aug]])</f>
        <v>0</v>
      </c>
      <c r="Q30" s="69"/>
      <c r="R30" s="69"/>
      <c r="S30" s="69"/>
      <c r="T30" s="158"/>
    </row>
    <row r="31" spans="1:20">
      <c r="A31" s="66">
        <f t="shared" si="1"/>
        <v>26</v>
      </c>
      <c r="B31" s="153" t="s">
        <v>146</v>
      </c>
      <c r="C31" s="164" t="s">
        <v>150</v>
      </c>
      <c r="D31" s="102"/>
      <c r="E31" s="102"/>
      <c r="F31" s="102"/>
      <c r="G31" s="102"/>
      <c r="H31" s="102"/>
      <c r="I31" s="102"/>
      <c r="J31" s="102"/>
      <c r="K31" s="102"/>
      <c r="L31" s="102"/>
      <c r="M31" s="102"/>
      <c r="N31" s="102"/>
      <c r="O31" s="102"/>
      <c r="P31" s="155">
        <f>SUM(Table162[[#This Row],[09-Sep]:[08-Aug]])</f>
        <v>0</v>
      </c>
      <c r="Q31" s="69"/>
      <c r="R31" s="69"/>
      <c r="S31" s="69"/>
      <c r="T31" s="158"/>
    </row>
    <row r="32" spans="1:20">
      <c r="A32" s="66">
        <f t="shared" si="1"/>
        <v>27</v>
      </c>
      <c r="B32" s="153" t="s">
        <v>146</v>
      </c>
      <c r="C32" s="164" t="s">
        <v>150</v>
      </c>
      <c r="D32" s="102"/>
      <c r="E32" s="102"/>
      <c r="F32" s="102"/>
      <c r="G32" s="102"/>
      <c r="H32" s="102"/>
      <c r="I32" s="102"/>
      <c r="J32" s="102"/>
      <c r="K32" s="102"/>
      <c r="L32" s="102"/>
      <c r="M32" s="102"/>
      <c r="N32" s="102"/>
      <c r="O32" s="102"/>
      <c r="P32" s="155">
        <f>SUM(Table162[[#This Row],[09-Sep]:[08-Aug]])</f>
        <v>0</v>
      </c>
      <c r="Q32" s="69"/>
      <c r="R32" s="69"/>
      <c r="S32" s="69"/>
      <c r="T32" s="158"/>
    </row>
    <row r="34" spans="2:17">
      <c r="Q34" s="3"/>
    </row>
    <row r="35" spans="2:17">
      <c r="B35" s="101"/>
    </row>
  </sheetData>
  <sheetProtection insertRows="0"/>
  <protectedRanges>
    <protectedRange sqref="Q7:T67 A7:O67" name="Range1"/>
  </protectedRanges>
  <mergeCells count="4">
    <mergeCell ref="Q4:S4"/>
    <mergeCell ref="A1:L1"/>
    <mergeCell ref="A2:L2"/>
    <mergeCell ref="D4:O4"/>
  </mergeCells>
  <conditionalFormatting sqref="A4:Q4 T4 A5:T102">
    <cfRule type="expression" dxfId="168" priority="1">
      <formula>$B4="Other"</formula>
    </cfRule>
    <cfRule type="expression" dxfId="167" priority="2">
      <formula>$B4="Competition #2"</formula>
    </cfRule>
    <cfRule type="expression" dxfId="166" priority="3">
      <formula>$B4="Competition #1"</formula>
    </cfRule>
    <cfRule type="expression" dxfId="165" priority="4">
      <formula>$B4="Marketing &amp; Events"</formula>
    </cfRule>
    <cfRule type="expression" dxfId="164" priority="5">
      <formula>$B4="Services"</formula>
    </cfRule>
    <cfRule type="expression" dxfId="163" priority="6">
      <formula>$B4="Software"</formula>
    </cfRule>
    <cfRule type="expression" dxfId="162" priority="7">
      <formula>$B4="Consumables"</formula>
    </cfRule>
    <cfRule type="expression" dxfId="161" priority="8">
      <formula>$B4="Tools"</formula>
    </cfRule>
    <cfRule type="expression" dxfId="160" priority="9">
      <formula>$B4="Equipment"</formula>
    </cfRule>
    <cfRule type="expression" dxfId="159" priority="10">
      <formula>$B4="Raw Materials"</formula>
    </cfRule>
  </conditionalFormatting>
  <pageMargins left="0.7" right="0.7" top="0.75" bottom="0.75" header="0.3" footer="0.3"/>
  <pageSetup paperSize="3" scale="69" orientation="landscape" r:id="rId1"/>
  <ignoredErrors>
    <ignoredError sqref="A7:A32"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47813147-1D1D-4A15-88EF-1E262AD7461A}">
          <x14:formula1>
            <xm:f>Lists!$B$34:$B$43</xm:f>
          </x14:formula1>
          <xm:sqref>B7:B32</xm:sqref>
        </x14:dataValidation>
        <x14:dataValidation type="list" allowBlank="1" showInputMessage="1" showErrorMessage="1" xr:uid="{68E17659-B28B-46C5-91D0-39ADC97A072E}">
          <x14:formula1>
            <xm:f>Lists!$B$34:$B$44</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B325-93F6-4EF2-BF23-7856C3EEAF94}">
  <sheetPr codeName="Sheet13">
    <tabColor rgb="FFFFC000"/>
    <pageSetUpPr fitToPage="1"/>
  </sheetPr>
  <dimension ref="A1:T41"/>
  <sheetViews>
    <sheetView topLeftCell="B1" workbookViewId="0">
      <selection activeCell="P1" sqref="P1"/>
    </sheetView>
  </sheetViews>
  <sheetFormatPr defaultColWidth="9.140625" defaultRowHeight="15"/>
  <cols>
    <col min="1" max="1" width="9.140625" style="86"/>
    <col min="2" max="2" width="25.140625" style="1" customWidth="1"/>
    <col min="3" max="3" width="30.7109375" style="1" customWidth="1"/>
    <col min="4" max="15" width="10.7109375" style="1" customWidth="1"/>
    <col min="16" max="16" width="14" style="1" customWidth="1"/>
    <col min="17" max="17" width="15.28515625" style="1" customWidth="1"/>
    <col min="18" max="18" width="13.140625" style="1" customWidth="1"/>
    <col min="19" max="19" width="14" style="1" customWidth="1"/>
    <col min="20" max="20" width="38" style="1" customWidth="1"/>
    <col min="21" max="21" width="21" style="1" customWidth="1"/>
    <col min="22" max="16384" width="9.140625" style="1"/>
  </cols>
  <sheetData>
    <row r="1" spans="1:20" customFormat="1" ht="26.25">
      <c r="A1" s="216" t="s">
        <v>102</v>
      </c>
      <c r="B1" s="216"/>
      <c r="C1" s="216"/>
      <c r="D1" s="216"/>
      <c r="E1" s="216"/>
      <c r="F1" s="216"/>
      <c r="G1" s="216"/>
      <c r="H1" s="216"/>
      <c r="I1" s="216"/>
      <c r="J1" s="216"/>
      <c r="K1" s="216"/>
      <c r="L1" s="216"/>
      <c r="M1" s="1"/>
      <c r="N1" s="1"/>
      <c r="O1" s="1"/>
    </row>
    <row r="2" spans="1:20" customFormat="1" ht="33.75" customHeight="1">
      <c r="A2" s="221" t="s">
        <v>151</v>
      </c>
      <c r="B2" s="221"/>
      <c r="C2" s="221"/>
      <c r="D2" s="221"/>
      <c r="E2" s="221"/>
      <c r="F2" s="221"/>
      <c r="G2" s="221"/>
      <c r="H2" s="221"/>
      <c r="I2" s="221"/>
      <c r="J2" s="221"/>
      <c r="K2" s="221"/>
      <c r="L2" s="221"/>
      <c r="M2" s="1"/>
      <c r="N2" s="1"/>
      <c r="O2" s="1"/>
    </row>
    <row r="3" spans="1:20" ht="21" customHeight="1">
      <c r="A3"/>
      <c r="B3" s="193" t="s">
        <v>54</v>
      </c>
      <c r="C3" s="43" t="s">
        <v>152</v>
      </c>
      <c r="D3" s="29"/>
      <c r="E3" s="29"/>
      <c r="F3" s="29"/>
      <c r="G3"/>
      <c r="H3"/>
      <c r="I3"/>
      <c r="J3"/>
      <c r="K3"/>
      <c r="L3"/>
      <c r="M3"/>
      <c r="N3"/>
      <c r="O3"/>
      <c r="P3"/>
      <c r="Q3"/>
      <c r="R3"/>
      <c r="S3"/>
      <c r="T3"/>
    </row>
    <row r="4" spans="1:20" ht="48" customHeight="1">
      <c r="A4" s="174"/>
      <c r="B4" s="174"/>
      <c r="C4" s="174" t="s">
        <v>153</v>
      </c>
      <c r="D4" s="236" t="s">
        <v>154</v>
      </c>
      <c r="E4" s="236"/>
      <c r="F4" s="236"/>
      <c r="G4" s="236"/>
      <c r="H4" s="236"/>
      <c r="I4" s="236"/>
      <c r="J4" s="236"/>
      <c r="K4" s="236"/>
      <c r="L4" s="236"/>
      <c r="M4" s="236"/>
      <c r="N4" s="236"/>
      <c r="O4" s="236"/>
      <c r="P4" s="174"/>
      <c r="Q4" s="235" t="s">
        <v>155</v>
      </c>
      <c r="R4" s="235"/>
      <c r="S4" s="235"/>
      <c r="T4" s="174" t="s">
        <v>156</v>
      </c>
    </row>
    <row r="5" spans="1:20" ht="30">
      <c r="A5" s="127" t="s">
        <v>108</v>
      </c>
      <c r="B5" s="2" t="s">
        <v>109</v>
      </c>
      <c r="C5" s="4" t="s">
        <v>110</v>
      </c>
      <c r="D5" s="16" t="s">
        <v>111</v>
      </c>
      <c r="E5" s="16" t="s">
        <v>112</v>
      </c>
      <c r="F5" s="16" t="s">
        <v>113</v>
      </c>
      <c r="G5" s="16" t="s">
        <v>114</v>
      </c>
      <c r="H5" s="16" t="s">
        <v>115</v>
      </c>
      <c r="I5" s="16" t="s">
        <v>116</v>
      </c>
      <c r="J5" s="16" t="s">
        <v>117</v>
      </c>
      <c r="K5" s="16" t="s">
        <v>118</v>
      </c>
      <c r="L5" s="16" t="s">
        <v>119</v>
      </c>
      <c r="M5" s="16" t="s">
        <v>120</v>
      </c>
      <c r="N5" s="16" t="s">
        <v>121</v>
      </c>
      <c r="O5" s="16" t="s">
        <v>122</v>
      </c>
      <c r="P5" s="97" t="s">
        <v>123</v>
      </c>
      <c r="Q5" s="98" t="s">
        <v>124</v>
      </c>
      <c r="R5" s="98" t="s">
        <v>125</v>
      </c>
      <c r="S5" s="98" t="s">
        <v>126</v>
      </c>
      <c r="T5" s="1" t="s">
        <v>157</v>
      </c>
    </row>
    <row r="6" spans="1:20">
      <c r="A6" s="66">
        <f t="shared" ref="A6:A38" si="0">ROW()-4</f>
        <v>2</v>
      </c>
      <c r="B6" s="18" t="s">
        <v>128</v>
      </c>
      <c r="C6" s="20"/>
      <c r="D6" s="99">
        <f>SUM(D7:D102)</f>
        <v>0</v>
      </c>
      <c r="E6" s="99">
        <f t="shared" ref="E6:P6" si="1">SUM(E7:E102)</f>
        <v>450</v>
      </c>
      <c r="F6" s="99">
        <f t="shared" si="1"/>
        <v>2120</v>
      </c>
      <c r="G6" s="99">
        <f t="shared" si="1"/>
        <v>390</v>
      </c>
      <c r="H6" s="99">
        <f t="shared" si="1"/>
        <v>6420</v>
      </c>
      <c r="I6" s="99">
        <f t="shared" si="1"/>
        <v>4740</v>
      </c>
      <c r="J6" s="99">
        <f t="shared" si="1"/>
        <v>440</v>
      </c>
      <c r="K6" s="99">
        <f t="shared" si="1"/>
        <v>4140</v>
      </c>
      <c r="L6" s="99">
        <f t="shared" si="1"/>
        <v>40</v>
      </c>
      <c r="M6" s="99">
        <f t="shared" si="1"/>
        <v>0</v>
      </c>
      <c r="N6" s="99">
        <f t="shared" si="1"/>
        <v>0</v>
      </c>
      <c r="O6" s="99">
        <f t="shared" si="1"/>
        <v>0</v>
      </c>
      <c r="P6" s="19">
        <f t="shared" si="1"/>
        <v>18740</v>
      </c>
      <c r="Q6" s="87">
        <f>SUMPRODUCT($P$7:$P$102,$Q$7:$Q$102)</f>
        <v>3750</v>
      </c>
      <c r="R6" s="87">
        <f>SUMPRODUCT($P$7:$P$102,$R$7:$R$102)</f>
        <v>8850</v>
      </c>
      <c r="S6" s="87">
        <f>SUMPRODUCT($P$7:$P$102,$S$7:$S$102)</f>
        <v>5440</v>
      </c>
      <c r="T6" s="21"/>
    </row>
    <row r="7" spans="1:20">
      <c r="A7" s="66">
        <f t="shared" si="0"/>
        <v>3</v>
      </c>
      <c r="B7" s="2" t="s">
        <v>129</v>
      </c>
      <c r="C7" s="1" t="s">
        <v>158</v>
      </c>
      <c r="D7" s="64"/>
      <c r="E7" s="64"/>
      <c r="F7" s="64"/>
      <c r="G7" s="64"/>
      <c r="H7" s="64">
        <v>500</v>
      </c>
      <c r="I7" s="64"/>
      <c r="J7" s="64"/>
      <c r="K7" s="64"/>
      <c r="L7" s="64"/>
      <c r="M7" s="64"/>
      <c r="N7" s="64"/>
      <c r="O7" s="64"/>
      <c r="P7" s="67">
        <f>SUM(Table1627[[#This Row],[09-Sep]:[08-Aug]])</f>
        <v>500</v>
      </c>
      <c r="Q7" s="88"/>
      <c r="R7" s="88">
        <v>0.7</v>
      </c>
      <c r="S7" s="88">
        <v>0.3</v>
      </c>
      <c r="T7" s="17"/>
    </row>
    <row r="8" spans="1:20">
      <c r="A8" s="66">
        <f t="shared" si="0"/>
        <v>4</v>
      </c>
      <c r="B8" s="2" t="s">
        <v>129</v>
      </c>
      <c r="C8" s="1" t="s">
        <v>159</v>
      </c>
      <c r="D8" s="64"/>
      <c r="E8" s="64"/>
      <c r="F8" s="64">
        <v>2000</v>
      </c>
      <c r="G8" s="64"/>
      <c r="H8" s="64"/>
      <c r="I8" s="64"/>
      <c r="J8" s="64"/>
      <c r="K8" s="64"/>
      <c r="L8" s="64"/>
      <c r="M8" s="64"/>
      <c r="N8" s="64"/>
      <c r="O8" s="64"/>
      <c r="P8" s="67">
        <f>SUM(Table1627[[#This Row],[09-Sep]:[08-Aug]])</f>
        <v>2000</v>
      </c>
      <c r="Q8" s="88"/>
      <c r="R8" s="88">
        <v>1</v>
      </c>
      <c r="S8" s="88"/>
      <c r="T8" s="17"/>
    </row>
    <row r="9" spans="1:20">
      <c r="A9" s="66">
        <f t="shared" si="0"/>
        <v>5</v>
      </c>
      <c r="B9" s="2" t="s">
        <v>129</v>
      </c>
      <c r="C9" s="1" t="s">
        <v>160</v>
      </c>
      <c r="D9" s="64"/>
      <c r="E9" s="64"/>
      <c r="F9" s="64"/>
      <c r="G9" s="64">
        <v>300</v>
      </c>
      <c r="H9" s="64"/>
      <c r="I9" s="64"/>
      <c r="J9" s="64">
        <v>400</v>
      </c>
      <c r="K9" s="64"/>
      <c r="L9" s="64"/>
      <c r="M9" s="64"/>
      <c r="N9" s="64"/>
      <c r="O9" s="64"/>
      <c r="P9" s="67">
        <f>SUM(Table1627[[#This Row],[09-Sep]:[08-Aug]])</f>
        <v>700</v>
      </c>
      <c r="Q9" s="88"/>
      <c r="R9" s="88"/>
      <c r="S9" s="88">
        <v>1</v>
      </c>
      <c r="T9" s="17"/>
    </row>
    <row r="10" spans="1:20">
      <c r="A10" s="66">
        <f t="shared" si="0"/>
        <v>6</v>
      </c>
      <c r="B10" s="2" t="s">
        <v>129</v>
      </c>
      <c r="C10" s="2" t="s">
        <v>161</v>
      </c>
      <c r="D10" s="64"/>
      <c r="E10" s="64"/>
      <c r="F10" s="64"/>
      <c r="G10" s="64">
        <v>50</v>
      </c>
      <c r="H10" s="64">
        <v>100</v>
      </c>
      <c r="I10" s="64"/>
      <c r="J10" s="64"/>
      <c r="K10" s="64">
        <v>200</v>
      </c>
      <c r="L10" s="64"/>
      <c r="M10" s="64"/>
      <c r="N10" s="64"/>
      <c r="O10" s="64"/>
      <c r="P10" s="67">
        <f>SUM(Table1627[[#This Row],[09-Sep]:[08-Aug]])</f>
        <v>350</v>
      </c>
      <c r="Q10" s="89"/>
      <c r="R10" s="89"/>
      <c r="S10" s="89">
        <v>1</v>
      </c>
      <c r="T10" s="63"/>
    </row>
    <row r="11" spans="1:20" ht="30">
      <c r="A11" s="66">
        <f t="shared" si="0"/>
        <v>7</v>
      </c>
      <c r="B11" s="2" t="s">
        <v>129</v>
      </c>
      <c r="C11" s="3" t="s">
        <v>162</v>
      </c>
      <c r="D11" s="64"/>
      <c r="E11" s="64"/>
      <c r="F11" s="64"/>
      <c r="G11" s="64"/>
      <c r="H11" s="64"/>
      <c r="I11" s="64">
        <v>700</v>
      </c>
      <c r="J11" s="64"/>
      <c r="K11" s="64"/>
      <c r="L11" s="64"/>
      <c r="M11" s="64"/>
      <c r="N11" s="64"/>
      <c r="O11" s="64"/>
      <c r="P11" s="67">
        <f>SUM(Table1627[[#This Row],[09-Sep]:[08-Aug]])</f>
        <v>700</v>
      </c>
      <c r="Q11" s="89"/>
      <c r="R11" s="89"/>
      <c r="S11" s="89"/>
      <c r="T11" s="63"/>
    </row>
    <row r="12" spans="1:20">
      <c r="A12" s="66">
        <f t="shared" si="0"/>
        <v>8</v>
      </c>
      <c r="B12" s="90" t="s">
        <v>130</v>
      </c>
      <c r="C12" s="2"/>
      <c r="D12" s="64"/>
      <c r="E12" s="64"/>
      <c r="F12" s="64"/>
      <c r="G12" s="64"/>
      <c r="H12" s="64"/>
      <c r="I12" s="64"/>
      <c r="J12" s="64"/>
      <c r="K12" s="64"/>
      <c r="L12" s="64"/>
      <c r="M12" s="64"/>
      <c r="N12" s="64"/>
      <c r="O12" s="64"/>
      <c r="P12" s="67">
        <f>SUM(Table1627[[#This Row],[09-Sep]:[08-Aug]])</f>
        <v>0</v>
      </c>
      <c r="Q12" s="89"/>
      <c r="R12" s="89"/>
      <c r="S12" s="89"/>
      <c r="T12" s="100"/>
    </row>
    <row r="13" spans="1:20">
      <c r="A13" s="66">
        <f t="shared" si="0"/>
        <v>9</v>
      </c>
      <c r="B13" s="90" t="s">
        <v>131</v>
      </c>
      <c r="D13" s="64"/>
      <c r="E13" s="64"/>
      <c r="F13" s="64"/>
      <c r="G13" s="64"/>
      <c r="H13" s="64"/>
      <c r="I13" s="64"/>
      <c r="J13" s="64"/>
      <c r="K13" s="64"/>
      <c r="L13" s="64"/>
      <c r="M13" s="64"/>
      <c r="N13" s="64"/>
      <c r="O13" s="64"/>
      <c r="P13" s="67">
        <f>SUM(Table1627[[#This Row],[09-Sep]:[08-Aug]])</f>
        <v>0</v>
      </c>
      <c r="Q13" s="89"/>
      <c r="R13" s="89"/>
      <c r="S13" s="89"/>
      <c r="T13" s="100"/>
    </row>
    <row r="14" spans="1:20" ht="30">
      <c r="A14" s="66">
        <f t="shared" si="0"/>
        <v>10</v>
      </c>
      <c r="B14" s="2" t="s">
        <v>132</v>
      </c>
      <c r="C14" s="3" t="s">
        <v>163</v>
      </c>
      <c r="D14" s="64"/>
      <c r="E14" s="64"/>
      <c r="F14" s="64"/>
      <c r="G14" s="64">
        <v>20</v>
      </c>
      <c r="H14" s="64">
        <v>20</v>
      </c>
      <c r="I14" s="64">
        <v>20</v>
      </c>
      <c r="J14" s="64">
        <v>20</v>
      </c>
      <c r="K14" s="64">
        <v>20</v>
      </c>
      <c r="L14" s="64">
        <v>20</v>
      </c>
      <c r="M14" s="64"/>
      <c r="N14" s="64"/>
      <c r="O14" s="64"/>
      <c r="P14" s="67">
        <f>SUM(Table1627[[#This Row],[09-Sep]:[08-Aug]])</f>
        <v>120</v>
      </c>
      <c r="Q14" s="89"/>
      <c r="R14" s="89"/>
      <c r="S14" s="89">
        <v>1</v>
      </c>
      <c r="T14" s="63"/>
    </row>
    <row r="15" spans="1:20">
      <c r="A15" s="66">
        <f t="shared" si="0"/>
        <v>11</v>
      </c>
      <c r="B15" s="2" t="s">
        <v>132</v>
      </c>
      <c r="C15" s="1" t="s">
        <v>164</v>
      </c>
      <c r="D15" s="64"/>
      <c r="E15" s="64"/>
      <c r="F15" s="64">
        <v>20</v>
      </c>
      <c r="G15" s="64">
        <v>20</v>
      </c>
      <c r="H15" s="64">
        <v>300</v>
      </c>
      <c r="I15" s="64">
        <v>20</v>
      </c>
      <c r="J15" s="64">
        <v>20</v>
      </c>
      <c r="K15" s="64">
        <v>20</v>
      </c>
      <c r="L15" s="64">
        <v>20</v>
      </c>
      <c r="M15" s="64"/>
      <c r="N15" s="64"/>
      <c r="O15" s="64"/>
      <c r="P15" s="67">
        <f>SUM(Table1627[[#This Row],[09-Sep]:[08-Aug]])</f>
        <v>420</v>
      </c>
      <c r="Q15" s="89"/>
      <c r="R15" s="89"/>
      <c r="S15" s="89">
        <v>1</v>
      </c>
      <c r="T15" s="63"/>
    </row>
    <row r="16" spans="1:20">
      <c r="A16" s="66">
        <f t="shared" si="0"/>
        <v>12</v>
      </c>
      <c r="B16" s="90" t="s">
        <v>133</v>
      </c>
      <c r="D16" s="64"/>
      <c r="E16" s="64"/>
      <c r="F16" s="64"/>
      <c r="G16" s="64"/>
      <c r="H16" s="64"/>
      <c r="I16" s="64"/>
      <c r="J16" s="64"/>
      <c r="K16" s="64"/>
      <c r="L16" s="64"/>
      <c r="M16" s="64"/>
      <c r="N16" s="64"/>
      <c r="O16" s="64"/>
      <c r="P16" s="67">
        <f>SUM(Table1627[[#This Row],[09-Sep]:[08-Aug]])</f>
        <v>0</v>
      </c>
      <c r="Q16" s="89"/>
      <c r="R16" s="89"/>
      <c r="S16" s="89"/>
      <c r="T16" s="63"/>
    </row>
    <row r="17" spans="1:20">
      <c r="A17" s="66">
        <f t="shared" si="0"/>
        <v>13</v>
      </c>
      <c r="B17" s="2" t="s">
        <v>134</v>
      </c>
      <c r="C17" s="1" t="s">
        <v>165</v>
      </c>
      <c r="D17" s="64"/>
      <c r="E17" s="64"/>
      <c r="F17" s="64"/>
      <c r="G17" s="64"/>
      <c r="H17" s="64"/>
      <c r="I17" s="64">
        <v>4000</v>
      </c>
      <c r="J17" s="64"/>
      <c r="K17" s="64"/>
      <c r="L17" s="64"/>
      <c r="M17" s="64"/>
      <c r="N17" s="64"/>
      <c r="O17" s="64"/>
      <c r="P17" s="67">
        <f>SUM(Table1627[[#This Row],[09-Sep]:[08-Aug]])</f>
        <v>4000</v>
      </c>
      <c r="Q17" s="89"/>
      <c r="R17" s="89">
        <v>1</v>
      </c>
      <c r="S17" s="89"/>
      <c r="T17" s="63"/>
    </row>
    <row r="18" spans="1:20">
      <c r="A18" s="66">
        <f t="shared" si="0"/>
        <v>14</v>
      </c>
      <c r="B18" s="2" t="s">
        <v>134</v>
      </c>
      <c r="C18" s="1" t="s">
        <v>166</v>
      </c>
      <c r="D18" s="64"/>
      <c r="E18" s="64"/>
      <c r="F18" s="64"/>
      <c r="G18" s="64"/>
      <c r="H18" s="64">
        <v>3500</v>
      </c>
      <c r="I18" s="64"/>
      <c r="J18" s="64"/>
      <c r="K18" s="64"/>
      <c r="L18" s="64"/>
      <c r="M18" s="64"/>
      <c r="N18" s="64"/>
      <c r="O18" s="64"/>
      <c r="P18" s="67">
        <f>SUM(Table1627[[#This Row],[09-Sep]:[08-Aug]])</f>
        <v>3500</v>
      </c>
      <c r="Q18" s="89"/>
      <c r="R18" s="89">
        <v>0.5</v>
      </c>
      <c r="S18" s="89">
        <v>0.5</v>
      </c>
      <c r="T18" s="63"/>
    </row>
    <row r="19" spans="1:20">
      <c r="A19" s="66">
        <f t="shared" si="0"/>
        <v>15</v>
      </c>
      <c r="B19" s="97" t="s">
        <v>135</v>
      </c>
      <c r="C19" s="1" t="s">
        <v>136</v>
      </c>
      <c r="D19" s="64"/>
      <c r="E19" s="64"/>
      <c r="F19" s="64">
        <v>100</v>
      </c>
      <c r="G19" s="64"/>
      <c r="H19" s="64"/>
      <c r="I19" s="64"/>
      <c r="J19" s="64"/>
      <c r="K19" s="64"/>
      <c r="L19" s="64"/>
      <c r="M19" s="64"/>
      <c r="N19" s="64"/>
      <c r="O19" s="64"/>
      <c r="P19" s="67">
        <f>SUM(Table1627[[#This Row],[09-Sep]:[08-Aug]])</f>
        <v>100</v>
      </c>
      <c r="Q19" s="89">
        <v>1</v>
      </c>
      <c r="R19" s="89"/>
      <c r="S19" s="89"/>
      <c r="T19" s="63"/>
    </row>
    <row r="20" spans="1:20">
      <c r="A20" s="66">
        <f t="shared" si="0"/>
        <v>16</v>
      </c>
      <c r="B20" s="97" t="s">
        <v>135</v>
      </c>
      <c r="C20" s="1" t="s">
        <v>137</v>
      </c>
      <c r="D20" s="64"/>
      <c r="E20" s="64">
        <v>200</v>
      </c>
      <c r="F20" s="64"/>
      <c r="G20" s="64"/>
      <c r="H20" s="64"/>
      <c r="I20" s="64"/>
      <c r="J20" s="64"/>
      <c r="K20" s="64"/>
      <c r="L20" s="64"/>
      <c r="M20" s="64"/>
      <c r="N20" s="64"/>
      <c r="O20" s="64"/>
      <c r="P20" s="67">
        <f>SUM(Table1627[[#This Row],[09-Sep]:[08-Aug]])</f>
        <v>200</v>
      </c>
      <c r="Q20" s="89"/>
      <c r="R20" s="89"/>
      <c r="S20" s="89">
        <v>1</v>
      </c>
      <c r="T20" s="63"/>
    </row>
    <row r="21" spans="1:20">
      <c r="A21" s="66">
        <f t="shared" si="0"/>
        <v>17</v>
      </c>
      <c r="B21" s="2" t="s">
        <v>49</v>
      </c>
      <c r="C21" s="2" t="s">
        <v>138</v>
      </c>
      <c r="D21" s="64"/>
      <c r="E21" s="64">
        <v>250</v>
      </c>
      <c r="F21" s="64"/>
      <c r="G21" s="64"/>
      <c r="H21" s="64"/>
      <c r="I21" s="64"/>
      <c r="J21" s="64"/>
      <c r="K21" s="64"/>
      <c r="L21" s="64"/>
      <c r="M21" s="64"/>
      <c r="N21" s="64"/>
      <c r="O21" s="64"/>
      <c r="P21" s="67">
        <f>SUM(Table1627[[#This Row],[09-Sep]:[08-Aug]])</f>
        <v>250</v>
      </c>
      <c r="Q21" s="89"/>
      <c r="R21" s="89"/>
      <c r="S21" s="89">
        <v>1</v>
      </c>
      <c r="T21" s="63"/>
    </row>
    <row r="22" spans="1:20">
      <c r="A22" s="66">
        <f t="shared" si="0"/>
        <v>18</v>
      </c>
      <c r="B22" s="2" t="s">
        <v>49</v>
      </c>
      <c r="C22" s="1" t="s">
        <v>139</v>
      </c>
      <c r="D22" s="64"/>
      <c r="E22" s="64"/>
      <c r="F22" s="64"/>
      <c r="G22" s="64"/>
      <c r="H22" s="64">
        <v>1500</v>
      </c>
      <c r="I22" s="64"/>
      <c r="J22" s="64"/>
      <c r="K22" s="64"/>
      <c r="L22" s="64"/>
      <c r="M22" s="64"/>
      <c r="N22" s="64"/>
      <c r="O22" s="64"/>
      <c r="P22" s="67">
        <f>SUM(Table1627[[#This Row],[09-Sep]:[08-Aug]])</f>
        <v>1500</v>
      </c>
      <c r="Q22" s="89"/>
      <c r="R22" s="89"/>
      <c r="S22" s="89">
        <v>1</v>
      </c>
      <c r="T22" s="63"/>
    </row>
    <row r="23" spans="1:20">
      <c r="A23" s="66">
        <f t="shared" si="0"/>
        <v>19</v>
      </c>
      <c r="B23" s="2" t="s">
        <v>49</v>
      </c>
      <c r="C23" s="1" t="s">
        <v>140</v>
      </c>
      <c r="D23" s="64"/>
      <c r="E23" s="64"/>
      <c r="F23" s="64"/>
      <c r="G23" s="64"/>
      <c r="H23" s="64"/>
      <c r="I23" s="64"/>
      <c r="J23" s="64"/>
      <c r="K23" s="64"/>
      <c r="L23" s="64"/>
      <c r="M23" s="64"/>
      <c r="N23" s="64"/>
      <c r="O23" s="64"/>
      <c r="P23" s="67">
        <f>SUM(Table1627[[#This Row],[09-Sep]:[08-Aug]])</f>
        <v>0</v>
      </c>
      <c r="Q23" s="89"/>
      <c r="R23" s="89"/>
      <c r="S23" s="89"/>
      <c r="T23" s="63" t="s">
        <v>167</v>
      </c>
    </row>
    <row r="24" spans="1:20">
      <c r="A24" s="66">
        <f t="shared" si="0"/>
        <v>20</v>
      </c>
      <c r="B24" s="2" t="s">
        <v>49</v>
      </c>
      <c r="C24" s="1" t="s">
        <v>141</v>
      </c>
      <c r="D24" s="64"/>
      <c r="E24" s="64"/>
      <c r="F24" s="64"/>
      <c r="G24" s="64"/>
      <c r="H24" s="64"/>
      <c r="I24" s="64"/>
      <c r="J24" s="64"/>
      <c r="K24" s="64">
        <v>1000</v>
      </c>
      <c r="L24" s="64"/>
      <c r="M24" s="64"/>
      <c r="N24" s="64"/>
      <c r="O24" s="64"/>
      <c r="P24" s="67">
        <f>SUM(Table1627[[#This Row],[09-Sep]:[08-Aug]])</f>
        <v>1000</v>
      </c>
      <c r="Q24" s="89">
        <v>0.5</v>
      </c>
      <c r="R24" s="89">
        <v>0.5</v>
      </c>
      <c r="S24" s="89"/>
      <c r="T24" s="63" t="s">
        <v>168</v>
      </c>
    </row>
    <row r="25" spans="1:20">
      <c r="A25" s="66">
        <f t="shared" si="0"/>
        <v>21</v>
      </c>
      <c r="B25" s="2" t="s">
        <v>49</v>
      </c>
      <c r="C25" s="1" t="s">
        <v>142</v>
      </c>
      <c r="D25" s="64"/>
      <c r="E25" s="64"/>
      <c r="F25" s="64"/>
      <c r="G25" s="64"/>
      <c r="H25" s="64"/>
      <c r="I25" s="64"/>
      <c r="J25" s="64"/>
      <c r="K25" s="64">
        <v>400</v>
      </c>
      <c r="L25" s="64"/>
      <c r="M25" s="64"/>
      <c r="N25" s="64"/>
      <c r="O25" s="64"/>
      <c r="P25" s="67">
        <f>SUM(Table1627[[#This Row],[09-Sep]:[08-Aug]])</f>
        <v>400</v>
      </c>
      <c r="Q25" s="89">
        <v>1</v>
      </c>
      <c r="R25" s="89"/>
      <c r="S25" s="89"/>
      <c r="T25" s="63" t="s">
        <v>169</v>
      </c>
    </row>
    <row r="26" spans="1:20">
      <c r="A26" s="66">
        <f t="shared" si="0"/>
        <v>22</v>
      </c>
      <c r="B26" s="2" t="s">
        <v>49</v>
      </c>
      <c r="C26" s="1" t="s">
        <v>143</v>
      </c>
      <c r="D26" s="64"/>
      <c r="E26" s="64"/>
      <c r="F26" s="64"/>
      <c r="G26" s="64"/>
      <c r="H26" s="64">
        <v>500</v>
      </c>
      <c r="I26" s="64"/>
      <c r="J26" s="64"/>
      <c r="K26" s="64"/>
      <c r="L26" s="64"/>
      <c r="M26" s="64"/>
      <c r="N26" s="64"/>
      <c r="O26" s="64"/>
      <c r="P26" s="67">
        <f>SUM(Table1627[[#This Row],[09-Sep]:[08-Aug]])</f>
        <v>500</v>
      </c>
      <c r="Q26" s="89">
        <v>0.5</v>
      </c>
      <c r="R26" s="89">
        <v>0.5</v>
      </c>
      <c r="S26" s="89"/>
      <c r="T26" s="63"/>
    </row>
    <row r="27" spans="1:20">
      <c r="A27" s="66">
        <f t="shared" si="0"/>
        <v>23</v>
      </c>
      <c r="B27" s="2" t="s">
        <v>49</v>
      </c>
      <c r="C27" s="1" t="s">
        <v>144</v>
      </c>
      <c r="D27" s="64"/>
      <c r="E27" s="64"/>
      <c r="F27" s="64"/>
      <c r="G27" s="64"/>
      <c r="H27" s="64"/>
      <c r="I27" s="64"/>
      <c r="J27" s="64"/>
      <c r="K27" s="64">
        <v>2000</v>
      </c>
      <c r="L27" s="64"/>
      <c r="M27" s="64"/>
      <c r="N27" s="64"/>
      <c r="O27" s="64"/>
      <c r="P27" s="67">
        <f>SUM(Table1627[[#This Row],[09-Sep]:[08-Aug]])</f>
        <v>2000</v>
      </c>
      <c r="Q27" s="89">
        <v>1</v>
      </c>
      <c r="R27" s="89"/>
      <c r="S27" s="89"/>
      <c r="T27" s="63" t="s">
        <v>170</v>
      </c>
    </row>
    <row r="28" spans="1:20">
      <c r="A28" s="66">
        <f t="shared" si="0"/>
        <v>24</v>
      </c>
      <c r="B28" s="2" t="s">
        <v>49</v>
      </c>
      <c r="C28" s="1" t="s">
        <v>145</v>
      </c>
      <c r="D28" s="64"/>
      <c r="E28" s="64"/>
      <c r="F28" s="64"/>
      <c r="G28" s="64"/>
      <c r="H28" s="64"/>
      <c r="I28" s="64"/>
      <c r="J28" s="64"/>
      <c r="K28" s="64">
        <v>500</v>
      </c>
      <c r="L28" s="64"/>
      <c r="M28" s="64"/>
      <c r="N28" s="64"/>
      <c r="O28" s="64"/>
      <c r="P28" s="67">
        <f>SUM(Table1627[[#This Row],[09-Sep]:[08-Aug]])</f>
        <v>500</v>
      </c>
      <c r="Q28" s="89">
        <v>1</v>
      </c>
      <c r="R28" s="89"/>
      <c r="S28" s="89"/>
      <c r="T28" s="63" t="s">
        <v>171</v>
      </c>
    </row>
    <row r="29" spans="1:20">
      <c r="A29" s="66">
        <f t="shared" si="0"/>
        <v>25</v>
      </c>
      <c r="B29" s="2" t="s">
        <v>49</v>
      </c>
      <c r="C29" s="1" t="s">
        <v>146</v>
      </c>
      <c r="D29" s="64"/>
      <c r="E29" s="64"/>
      <c r="F29" s="64"/>
      <c r="G29" s="64"/>
      <c r="H29" s="64"/>
      <c r="I29" s="64"/>
      <c r="J29" s="64"/>
      <c r="K29" s="64"/>
      <c r="L29" s="64"/>
      <c r="M29" s="64"/>
      <c r="N29" s="64"/>
      <c r="O29" s="64"/>
      <c r="P29" s="67">
        <f>SUM(Table1627[[#This Row],[09-Sep]:[08-Aug]])</f>
        <v>0</v>
      </c>
      <c r="Q29" s="89"/>
      <c r="R29" s="89"/>
      <c r="S29" s="89"/>
      <c r="T29" s="63"/>
    </row>
    <row r="30" spans="1:20">
      <c r="A30" s="66">
        <f t="shared" si="0"/>
        <v>26</v>
      </c>
      <c r="B30" s="2" t="s">
        <v>50</v>
      </c>
      <c r="C30" s="2" t="s">
        <v>147</v>
      </c>
      <c r="D30" s="64"/>
      <c r="E30" s="64"/>
      <c r="F30" s="64"/>
      <c r="G30" s="64"/>
      <c r="H30" s="64"/>
      <c r="I30" s="64"/>
      <c r="J30" s="64"/>
      <c r="K30" s="64"/>
      <c r="L30" s="64"/>
      <c r="M30" s="64"/>
      <c r="N30" s="64"/>
      <c r="O30" s="64"/>
      <c r="P30" s="67">
        <f>SUM(Table1627[[#This Row],[09-Sep]:[08-Aug]])</f>
        <v>0</v>
      </c>
      <c r="Q30" s="89"/>
      <c r="R30" s="89"/>
      <c r="S30" s="89"/>
      <c r="T30" s="63"/>
    </row>
    <row r="31" spans="1:20">
      <c r="A31" s="66">
        <f t="shared" si="0"/>
        <v>27</v>
      </c>
      <c r="B31" s="2" t="s">
        <v>50</v>
      </c>
      <c r="C31" s="1" t="s">
        <v>148</v>
      </c>
      <c r="D31" s="64"/>
      <c r="E31" s="64"/>
      <c r="F31" s="64"/>
      <c r="G31" s="64"/>
      <c r="H31" s="64"/>
      <c r="I31" s="64"/>
      <c r="J31" s="64"/>
      <c r="K31" s="64"/>
      <c r="L31" s="64"/>
      <c r="M31" s="64"/>
      <c r="N31" s="64"/>
      <c r="O31" s="64"/>
      <c r="P31" s="67">
        <f>SUM(Table1627[[#This Row],[09-Sep]:[08-Aug]])</f>
        <v>0</v>
      </c>
      <c r="Q31" s="89"/>
      <c r="R31" s="89"/>
      <c r="S31" s="89"/>
      <c r="T31" s="63"/>
    </row>
    <row r="32" spans="1:20">
      <c r="A32" s="66">
        <f t="shared" si="0"/>
        <v>28</v>
      </c>
      <c r="B32" s="2" t="s">
        <v>50</v>
      </c>
      <c r="C32" s="1" t="s">
        <v>149</v>
      </c>
      <c r="D32" s="64"/>
      <c r="E32" s="64"/>
      <c r="F32" s="64"/>
      <c r="G32" s="64"/>
      <c r="H32" s="64"/>
      <c r="I32" s="64"/>
      <c r="J32" s="64"/>
      <c r="K32" s="64"/>
      <c r="L32" s="64"/>
      <c r="M32" s="64"/>
      <c r="N32" s="64"/>
      <c r="O32" s="64"/>
      <c r="P32" s="67">
        <f>SUM(Table1627[[#This Row],[09-Sep]:[08-Aug]])</f>
        <v>0</v>
      </c>
      <c r="Q32" s="89"/>
      <c r="R32" s="89"/>
      <c r="S32" s="89"/>
      <c r="T32" s="63"/>
    </row>
    <row r="33" spans="1:20">
      <c r="A33" s="66">
        <f t="shared" si="0"/>
        <v>29</v>
      </c>
      <c r="B33" s="2" t="s">
        <v>50</v>
      </c>
      <c r="C33" s="1" t="s">
        <v>145</v>
      </c>
      <c r="D33" s="64"/>
      <c r="E33" s="64"/>
      <c r="F33" s="64"/>
      <c r="G33" s="64"/>
      <c r="H33" s="64"/>
      <c r="I33" s="64"/>
      <c r="J33" s="64"/>
      <c r="K33" s="64"/>
      <c r="L33" s="64"/>
      <c r="M33" s="64"/>
      <c r="N33" s="64"/>
      <c r="O33" s="64"/>
      <c r="P33" s="67">
        <f>SUM(Table1627[[#This Row],[09-Sep]:[08-Aug]])</f>
        <v>0</v>
      </c>
      <c r="Q33" s="89"/>
      <c r="R33" s="89"/>
      <c r="S33" s="89"/>
      <c r="T33" s="63"/>
    </row>
    <row r="34" spans="1:20">
      <c r="A34" s="66">
        <f t="shared" si="0"/>
        <v>30</v>
      </c>
      <c r="B34" s="2" t="s">
        <v>50</v>
      </c>
      <c r="C34" s="1" t="s">
        <v>146</v>
      </c>
      <c r="D34" s="64"/>
      <c r="E34" s="64"/>
      <c r="F34" s="64"/>
      <c r="G34" s="64"/>
      <c r="H34" s="64"/>
      <c r="I34" s="64"/>
      <c r="J34" s="64"/>
      <c r="K34" s="64"/>
      <c r="L34" s="64"/>
      <c r="M34" s="64"/>
      <c r="N34" s="64"/>
      <c r="O34" s="64"/>
      <c r="P34" s="67">
        <f>SUM(Table1627[[#This Row],[09-Sep]:[08-Aug]])</f>
        <v>0</v>
      </c>
      <c r="Q34" s="89"/>
      <c r="R34" s="89"/>
      <c r="S34" s="89"/>
      <c r="T34" s="63"/>
    </row>
    <row r="35" spans="1:20">
      <c r="A35" s="66">
        <f t="shared" si="0"/>
        <v>31</v>
      </c>
      <c r="B35" s="97" t="s">
        <v>146</v>
      </c>
      <c r="C35" s="101" t="s">
        <v>150</v>
      </c>
      <c r="D35" s="102"/>
      <c r="E35" s="102"/>
      <c r="F35" s="102"/>
      <c r="G35" s="102"/>
      <c r="H35" s="102"/>
      <c r="I35" s="102"/>
      <c r="J35" s="102"/>
      <c r="K35" s="102"/>
      <c r="L35" s="102"/>
      <c r="M35" s="102"/>
      <c r="N35" s="102"/>
      <c r="O35" s="102"/>
      <c r="P35" s="67">
        <f>SUM(Table1627[[#This Row],[09-Sep]:[08-Aug]])</f>
        <v>0</v>
      </c>
      <c r="Q35" s="89"/>
      <c r="R35" s="89"/>
      <c r="S35" s="89"/>
      <c r="T35" s="17"/>
    </row>
    <row r="36" spans="1:20">
      <c r="A36" s="66">
        <f t="shared" si="0"/>
        <v>32</v>
      </c>
      <c r="B36" s="97" t="s">
        <v>146</v>
      </c>
      <c r="C36" s="101" t="s">
        <v>150</v>
      </c>
      <c r="D36" s="102"/>
      <c r="E36" s="102"/>
      <c r="F36" s="102"/>
      <c r="G36" s="102"/>
      <c r="H36" s="102"/>
      <c r="I36" s="102"/>
      <c r="J36" s="102"/>
      <c r="K36" s="102"/>
      <c r="L36" s="102"/>
      <c r="M36" s="102"/>
      <c r="N36" s="102"/>
      <c r="O36" s="102"/>
      <c r="P36" s="67">
        <f>SUM(Table1627[[#This Row],[09-Sep]:[08-Aug]])</f>
        <v>0</v>
      </c>
      <c r="Q36" s="89"/>
      <c r="R36" s="89"/>
      <c r="S36" s="89"/>
      <c r="T36" s="17"/>
    </row>
    <row r="37" spans="1:20">
      <c r="A37" s="66">
        <f t="shared" si="0"/>
        <v>33</v>
      </c>
      <c r="B37" s="97" t="s">
        <v>146</v>
      </c>
      <c r="C37" s="101" t="s">
        <v>150</v>
      </c>
      <c r="D37" s="102"/>
      <c r="E37" s="102"/>
      <c r="F37" s="102"/>
      <c r="G37" s="102"/>
      <c r="H37" s="102"/>
      <c r="I37" s="102"/>
      <c r="J37" s="102"/>
      <c r="K37" s="102"/>
      <c r="L37" s="102"/>
      <c r="M37" s="102"/>
      <c r="N37" s="102"/>
      <c r="O37" s="102"/>
      <c r="P37" s="67">
        <f>SUM(Table1627[[#This Row],[09-Sep]:[08-Aug]])</f>
        <v>0</v>
      </c>
      <c r="Q37" s="89"/>
      <c r="R37" s="89"/>
      <c r="S37" s="89"/>
      <c r="T37" s="17"/>
    </row>
    <row r="38" spans="1:20">
      <c r="A38" s="66">
        <f t="shared" si="0"/>
        <v>34</v>
      </c>
      <c r="B38" s="97" t="s">
        <v>146</v>
      </c>
      <c r="C38" s="101" t="s">
        <v>150</v>
      </c>
      <c r="D38" s="102"/>
      <c r="E38" s="102"/>
      <c r="F38" s="102"/>
      <c r="G38" s="102"/>
      <c r="H38" s="102"/>
      <c r="I38" s="102"/>
      <c r="J38" s="102"/>
      <c r="K38" s="102"/>
      <c r="L38" s="102"/>
      <c r="M38" s="102"/>
      <c r="N38" s="102"/>
      <c r="O38" s="102"/>
      <c r="P38" s="67">
        <f>SUM(Table1627[[#This Row],[09-Sep]:[08-Aug]])</f>
        <v>0</v>
      </c>
      <c r="Q38" s="89"/>
      <c r="R38" s="89"/>
      <c r="S38" s="89"/>
      <c r="T38" s="17"/>
    </row>
    <row r="40" spans="1:20">
      <c r="Q40" s="3"/>
    </row>
    <row r="41" spans="1:20">
      <c r="B41" s="101"/>
    </row>
  </sheetData>
  <sheetProtection sheet="1" objects="1" scenarios="1"/>
  <mergeCells count="4">
    <mergeCell ref="D4:O4"/>
    <mergeCell ref="Q4:S4"/>
    <mergeCell ref="A1:L1"/>
    <mergeCell ref="A2:L2"/>
  </mergeCells>
  <phoneticPr fontId="16" type="noConversion"/>
  <conditionalFormatting sqref="A4:Q4 T4">
    <cfRule type="expression" dxfId="136" priority="1">
      <formula>$B4="Other"</formula>
    </cfRule>
    <cfRule type="expression" dxfId="135" priority="2">
      <formula>$B4="Competition #2"</formula>
    </cfRule>
    <cfRule type="expression" dxfId="134" priority="3">
      <formula>$B4="Competition #1"</formula>
    </cfRule>
    <cfRule type="expression" dxfId="133" priority="4">
      <formula>$B4="Marketing &amp; Events"</formula>
    </cfRule>
    <cfRule type="expression" dxfId="132" priority="5">
      <formula>$B4="Services"</formula>
    </cfRule>
    <cfRule type="expression" dxfId="131" priority="6">
      <formula>$B4="Software"</formula>
    </cfRule>
    <cfRule type="expression" dxfId="130" priority="7">
      <formula>$B4="Consumables"</formula>
    </cfRule>
    <cfRule type="expression" dxfId="129" priority="8">
      <formula>$B4="Tools"</formula>
    </cfRule>
    <cfRule type="expression" dxfId="128" priority="9">
      <formula>$B4="Equipment"</formula>
    </cfRule>
    <cfRule type="expression" dxfId="127" priority="10">
      <formula>$B4="Raw Materials"</formula>
    </cfRule>
  </conditionalFormatting>
  <conditionalFormatting sqref="U3:Z4">
    <cfRule type="expression" dxfId="126" priority="21">
      <formula>$B3="Other"</formula>
    </cfRule>
    <cfRule type="expression" dxfId="125" priority="22">
      <formula>$B3="Competition #2"</formula>
    </cfRule>
    <cfRule type="expression" dxfId="124" priority="23">
      <formula>$B3="Competition #1"</formula>
    </cfRule>
    <cfRule type="expression" dxfId="123" priority="24">
      <formula>$B3="Marketing &amp; Events"</formula>
    </cfRule>
    <cfRule type="expression" dxfId="122" priority="25">
      <formula>$B3="Services"</formula>
    </cfRule>
    <cfRule type="expression" dxfId="121" priority="26">
      <formula>$B3="Software"</formula>
    </cfRule>
    <cfRule type="expression" dxfId="120" priority="27">
      <formula>$B3="Consumables"</formula>
    </cfRule>
    <cfRule type="expression" dxfId="119" priority="28">
      <formula>$B3="Tools"</formula>
    </cfRule>
    <cfRule type="expression" dxfId="118" priority="29">
      <formula>$B3="Equipment"</formula>
    </cfRule>
    <cfRule type="expression" dxfId="117" priority="30">
      <formula>$B3="Raw Materials"</formula>
    </cfRule>
  </conditionalFormatting>
  <conditionalFormatting sqref="U1:XFD4 A5:XFD1048576">
    <cfRule type="expression" dxfId="116" priority="11">
      <formula>$B1="Other"</formula>
    </cfRule>
    <cfRule type="expression" dxfId="115" priority="12">
      <formula>$B1="Competition #2"</formula>
    </cfRule>
    <cfRule type="expression" dxfId="114" priority="13">
      <formula>$B1="Competition #1"</formula>
    </cfRule>
    <cfRule type="expression" dxfId="113" priority="14">
      <formula>$B1="Marketing &amp; Events"</formula>
    </cfRule>
    <cfRule type="expression" dxfId="112" priority="15">
      <formula>$B1="Services"</formula>
    </cfRule>
    <cfRule type="expression" dxfId="111" priority="16">
      <formula>$B1="Software"</formula>
    </cfRule>
    <cfRule type="expression" dxfId="110" priority="17">
      <formula>$B1="Consumables"</formula>
    </cfRule>
    <cfRule type="expression" dxfId="109" priority="18">
      <formula>$B1="Tools"</formula>
    </cfRule>
    <cfRule type="expression" dxfId="108" priority="19">
      <formula>$B1="Equipment"</formula>
    </cfRule>
    <cfRule type="expression" dxfId="107" priority="20">
      <formula>$B1="Raw Materials"</formula>
    </cfRule>
  </conditionalFormatting>
  <pageMargins left="0.7" right="0.7" top="0.75" bottom="0.75" header="0.3" footer="0.3"/>
  <pageSetup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20C60136-9E54-4A7B-9BA8-2D49AA8B7E4F}">
          <x14:formula1>
            <xm:f>Lists!$B$34:$B$44</xm:f>
          </x14:formula1>
          <xm:sqref>B6:B38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6094-9A70-4AE1-8759-7E5C51A84D02}">
  <sheetPr codeName="Sheet22"/>
  <dimension ref="A1:Q21"/>
  <sheetViews>
    <sheetView workbookViewId="0">
      <selection activeCell="M17" sqref="M17"/>
    </sheetView>
  </sheetViews>
  <sheetFormatPr defaultRowHeight="15"/>
  <cols>
    <col min="1" max="1" width="22.5703125" customWidth="1"/>
    <col min="2" max="2" width="23.28515625" customWidth="1"/>
    <col min="3" max="3" width="18" customWidth="1"/>
    <col min="4" max="4" width="25.85546875" customWidth="1"/>
    <col min="5" max="5" width="24.140625" customWidth="1"/>
    <col min="6" max="6" width="21.140625" customWidth="1"/>
    <col min="7" max="7" width="20.140625" customWidth="1"/>
    <col min="8" max="8" width="18.5703125" customWidth="1"/>
    <col min="9" max="9" width="21.28515625" customWidth="1"/>
    <col min="10" max="10" width="21.28515625" hidden="1" customWidth="1"/>
    <col min="11" max="11" width="30.28515625" hidden="1" customWidth="1"/>
    <col min="12" max="12" width="30.28515625" customWidth="1"/>
    <col min="13" max="13" width="79.28515625" customWidth="1"/>
    <col min="14" max="14" width="28.140625" customWidth="1"/>
    <col min="15" max="15" width="25.28515625" customWidth="1"/>
    <col min="16" max="17" width="0" hidden="1" customWidth="1"/>
  </cols>
  <sheetData>
    <row r="1" spans="1:17" ht="23.1" customHeight="1">
      <c r="A1" s="216" t="s">
        <v>172</v>
      </c>
      <c r="B1" s="216"/>
      <c r="C1" s="216"/>
      <c r="D1" s="216"/>
      <c r="E1" s="216"/>
    </row>
    <row r="2" spans="1:17" ht="84.75" customHeight="1">
      <c r="A2" s="221" t="s">
        <v>173</v>
      </c>
      <c r="B2" s="226"/>
      <c r="C2" s="226"/>
      <c r="D2" s="226"/>
      <c r="E2" s="226"/>
    </row>
    <row r="3" spans="1:17" ht="23.25">
      <c r="A3" s="24" t="s">
        <v>54</v>
      </c>
      <c r="B3" s="43">
        <f>'2. Proposed Team'!C3</f>
        <v>0</v>
      </c>
      <c r="C3" s="29"/>
      <c r="D3" s="29"/>
      <c r="E3" s="29"/>
    </row>
    <row r="4" spans="1:17" ht="31.5" customHeight="1">
      <c r="A4" s="243" t="s">
        <v>174</v>
      </c>
      <c r="B4" s="243"/>
      <c r="C4" s="243"/>
      <c r="D4" s="244" t="s">
        <v>175</v>
      </c>
      <c r="E4" s="245"/>
      <c r="F4" s="245"/>
      <c r="G4" s="245"/>
      <c r="H4" s="245"/>
      <c r="I4" s="101"/>
      <c r="J4" s="101"/>
      <c r="K4" s="101"/>
      <c r="L4" s="101"/>
      <c r="M4" s="101"/>
    </row>
    <row r="5" spans="1:17" ht="31.5" customHeight="1">
      <c r="A5" s="254" t="s">
        <v>176</v>
      </c>
      <c r="B5" s="254"/>
      <c r="C5" s="254"/>
      <c r="D5" s="254"/>
      <c r="E5" s="254"/>
      <c r="F5" s="254"/>
      <c r="G5" s="254"/>
      <c r="H5" s="152"/>
      <c r="I5" s="101"/>
      <c r="J5" s="101"/>
      <c r="K5" s="101"/>
      <c r="L5" s="101"/>
      <c r="M5" s="101"/>
    </row>
    <row r="6" spans="1:17" ht="15" customHeight="1">
      <c r="A6" s="246" t="s">
        <v>177</v>
      </c>
      <c r="B6" s="247"/>
      <c r="C6" s="248"/>
      <c r="D6" s="249" t="s">
        <v>178</v>
      </c>
      <c r="E6" s="250"/>
      <c r="F6" s="250"/>
      <c r="G6" s="250"/>
      <c r="H6" s="237" t="s">
        <v>179</v>
      </c>
      <c r="I6" s="238"/>
      <c r="J6" s="238"/>
      <c r="K6" s="238"/>
      <c r="L6" s="238"/>
      <c r="M6" s="238"/>
      <c r="N6" s="238"/>
      <c r="O6" s="239"/>
      <c r="P6" s="96" t="s">
        <v>180</v>
      </c>
    </row>
    <row r="7" spans="1:17" s="9" customFormat="1" ht="60.75" thickBot="1">
      <c r="A7" s="59" t="s">
        <v>181</v>
      </c>
      <c r="B7" s="60" t="s">
        <v>182</v>
      </c>
      <c r="C7" s="61" t="s">
        <v>183</v>
      </c>
      <c r="D7" s="59" t="s">
        <v>184</v>
      </c>
      <c r="E7" s="60" t="s">
        <v>185</v>
      </c>
      <c r="F7" s="60" t="s">
        <v>186</v>
      </c>
      <c r="G7" s="62" t="s">
        <v>187</v>
      </c>
      <c r="H7" s="206" t="s">
        <v>188</v>
      </c>
      <c r="I7" s="183" t="s">
        <v>189</v>
      </c>
      <c r="J7" s="183" t="s">
        <v>190</v>
      </c>
      <c r="K7" s="183" t="s">
        <v>191</v>
      </c>
      <c r="L7" s="183" t="s">
        <v>192</v>
      </c>
      <c r="M7" s="183" t="s">
        <v>193</v>
      </c>
      <c r="N7" s="183" t="s">
        <v>194</v>
      </c>
      <c r="O7" s="207" t="s">
        <v>157</v>
      </c>
      <c r="P7" s="82" t="s">
        <v>195</v>
      </c>
      <c r="Q7" s="82" t="s">
        <v>196</v>
      </c>
    </row>
    <row r="8" spans="1:17" s="9" customFormat="1">
      <c r="A8" s="103"/>
      <c r="B8" s="104"/>
      <c r="C8" s="105"/>
      <c r="D8" s="106"/>
      <c r="E8" s="107"/>
      <c r="F8" s="107"/>
      <c r="G8" s="203"/>
      <c r="H8" s="208"/>
      <c r="I8" s="184"/>
      <c r="J8" s="184"/>
      <c r="K8" s="184"/>
      <c r="L8" s="184"/>
      <c r="M8" s="184"/>
      <c r="N8" s="184"/>
      <c r="O8" s="209"/>
      <c r="P8" s="91">
        <f>MONTH(Table7[[#This Row],[Planned Date of Outreach]])</f>
        <v>1</v>
      </c>
      <c r="Q8" s="91">
        <f>MONTH(Table7[[#This Row],[Actual Date of Outreach]])</f>
        <v>1</v>
      </c>
    </row>
    <row r="9" spans="1:17" s="9" customFormat="1">
      <c r="A9" s="109"/>
      <c r="B9" s="110"/>
      <c r="C9" s="111"/>
      <c r="D9" s="109"/>
      <c r="E9" s="112"/>
      <c r="F9" s="107"/>
      <c r="G9" s="204"/>
      <c r="H9" s="210"/>
      <c r="I9" s="185"/>
      <c r="J9" s="185"/>
      <c r="K9" s="185"/>
      <c r="L9" s="185"/>
      <c r="M9" s="185"/>
      <c r="N9" s="185"/>
      <c r="O9" s="211"/>
      <c r="P9" s="91">
        <f>MONTH(Table7[[#This Row],[Planned Date of Outreach]])</f>
        <v>1</v>
      </c>
      <c r="Q9" s="91">
        <f>MONTH(Table7[[#This Row],[Actual Date of Outreach]])</f>
        <v>1</v>
      </c>
    </row>
    <row r="10" spans="1:17" s="9" customFormat="1">
      <c r="A10" s="109"/>
      <c r="B10" s="110"/>
      <c r="C10" s="111"/>
      <c r="D10" s="109"/>
      <c r="E10" s="112"/>
      <c r="F10" s="107"/>
      <c r="G10" s="204"/>
      <c r="H10" s="210"/>
      <c r="I10" s="185"/>
      <c r="J10" s="185"/>
      <c r="K10" s="185"/>
      <c r="L10" s="185"/>
      <c r="M10" s="185"/>
      <c r="N10" s="185"/>
      <c r="O10" s="211"/>
      <c r="P10" s="91">
        <f>MONTH(Table7[[#This Row],[Planned Date of Outreach]])</f>
        <v>1</v>
      </c>
      <c r="Q10" s="91">
        <f>MONTH(Table7[[#This Row],[Actual Date of Outreach]])</f>
        <v>1</v>
      </c>
    </row>
    <row r="11" spans="1:17" s="9" customFormat="1">
      <c r="A11" s="109"/>
      <c r="B11" s="110"/>
      <c r="C11" s="111"/>
      <c r="D11" s="109"/>
      <c r="E11" s="112"/>
      <c r="F11" s="107"/>
      <c r="G11" s="204"/>
      <c r="H11" s="210"/>
      <c r="I11" s="185"/>
      <c r="J11" s="185"/>
      <c r="K11" s="185"/>
      <c r="L11" s="185"/>
      <c r="M11" s="185"/>
      <c r="N11" s="185"/>
      <c r="O11" s="211"/>
      <c r="P11" s="91">
        <f>MONTH(Table7[[#This Row],[Planned Date of Outreach]])</f>
        <v>1</v>
      </c>
      <c r="Q11" s="91">
        <f>MONTH(Table7[[#This Row],[Actual Date of Outreach]])</f>
        <v>1</v>
      </c>
    </row>
    <row r="12" spans="1:17" s="9" customFormat="1" ht="15.75" thickBot="1">
      <c r="A12" s="113"/>
      <c r="B12" s="114"/>
      <c r="C12" s="115"/>
      <c r="D12" s="113"/>
      <c r="E12" s="116"/>
      <c r="F12" s="116"/>
      <c r="G12" s="205"/>
      <c r="H12" s="212"/>
      <c r="I12" s="213"/>
      <c r="J12" s="213"/>
      <c r="K12" s="213"/>
      <c r="L12" s="213"/>
      <c r="M12" s="213"/>
      <c r="N12" s="213"/>
      <c r="O12" s="214"/>
      <c r="P12" s="91">
        <f>MONTH(Table7[[#This Row],[Planned Date of Outreach]])</f>
        <v>1</v>
      </c>
      <c r="Q12" s="91">
        <f>MONTH(Table7[[#This Row],[Actual Date of Outreach]])</f>
        <v>1</v>
      </c>
    </row>
    <row r="13" spans="1:17">
      <c r="A13" s="117"/>
      <c r="F13" s="91"/>
      <c r="I13" s="117"/>
      <c r="J13" s="117"/>
      <c r="K13" s="117"/>
      <c r="L13" s="117"/>
      <c r="M13" s="117"/>
    </row>
    <row r="14" spans="1:17" ht="26.25" customHeight="1">
      <c r="A14" s="243" t="s">
        <v>197</v>
      </c>
      <c r="B14" s="243"/>
      <c r="C14" s="243"/>
      <c r="D14" s="221" t="s">
        <v>198</v>
      </c>
      <c r="E14" s="221"/>
      <c r="F14" s="221"/>
      <c r="G14" s="221"/>
      <c r="H14" s="221"/>
      <c r="I14" s="221"/>
      <c r="J14" s="101"/>
      <c r="K14" s="101"/>
      <c r="L14" s="101"/>
      <c r="M14" s="101"/>
    </row>
    <row r="15" spans="1:17">
      <c r="A15" s="251" t="s">
        <v>199</v>
      </c>
      <c r="B15" s="252"/>
      <c r="C15" s="252"/>
      <c r="D15" s="252"/>
      <c r="E15" s="253"/>
      <c r="F15" s="240" t="s">
        <v>200</v>
      </c>
      <c r="G15" s="241"/>
      <c r="H15" s="241"/>
      <c r="I15" s="242"/>
      <c r="J15" s="96" t="s">
        <v>180</v>
      </c>
      <c r="K15" s="101"/>
      <c r="L15" s="101"/>
      <c r="M15" s="101"/>
    </row>
    <row r="16" spans="1:17" ht="30">
      <c r="A16" s="194" t="s">
        <v>201</v>
      </c>
      <c r="B16" s="59" t="s">
        <v>202</v>
      </c>
      <c r="C16" s="59" t="s">
        <v>203</v>
      </c>
      <c r="D16" s="60" t="s">
        <v>204</v>
      </c>
      <c r="E16" s="198" t="s">
        <v>205</v>
      </c>
      <c r="F16" s="206" t="s">
        <v>206</v>
      </c>
      <c r="G16" s="183" t="s">
        <v>207</v>
      </c>
      <c r="H16" s="183" t="s">
        <v>208</v>
      </c>
      <c r="I16" s="207" t="s">
        <v>157</v>
      </c>
      <c r="J16" s="176" t="s">
        <v>195</v>
      </c>
      <c r="K16" s="176" t="s">
        <v>196</v>
      </c>
    </row>
    <row r="17" spans="1:11">
      <c r="A17" s="195"/>
      <c r="B17" s="106"/>
      <c r="C17" s="106"/>
      <c r="D17" s="107"/>
      <c r="E17" s="199"/>
      <c r="F17" s="208"/>
      <c r="G17" s="184"/>
      <c r="H17" s="184"/>
      <c r="I17" s="209"/>
      <c r="J17" s="91">
        <f>MONTH(Table714[[#This Row],[Planned End Date]])</f>
        <v>1</v>
      </c>
      <c r="K17" s="91">
        <f>MONTH(Table714[[#This Row],[Expected Dollar Raised]])</f>
        <v>1</v>
      </c>
    </row>
    <row r="18" spans="1:11">
      <c r="A18" s="196"/>
      <c r="B18" s="109"/>
      <c r="C18" s="109"/>
      <c r="D18" s="112"/>
      <c r="E18" s="199"/>
      <c r="F18" s="210"/>
      <c r="G18" s="185"/>
      <c r="H18" s="185"/>
      <c r="I18" s="211"/>
      <c r="J18" s="91">
        <f>MONTH(Table714[[#This Row],[Planned End Date]])</f>
        <v>1</v>
      </c>
      <c r="K18" s="91">
        <f>MONTH(Table714[[#This Row],[Expected Dollar Raised]])</f>
        <v>1</v>
      </c>
    </row>
    <row r="19" spans="1:11">
      <c r="A19" s="196"/>
      <c r="B19" s="109"/>
      <c r="C19" s="109"/>
      <c r="D19" s="112"/>
      <c r="E19" s="199"/>
      <c r="F19" s="210"/>
      <c r="G19" s="185"/>
      <c r="H19" s="185"/>
      <c r="I19" s="211"/>
      <c r="J19" s="91">
        <f>MONTH(Table714[[#This Row],[Planned End Date]])</f>
        <v>1</v>
      </c>
      <c r="K19" s="91">
        <f>MONTH(Table714[[#This Row],[Expected Dollar Raised]])</f>
        <v>1</v>
      </c>
    </row>
    <row r="20" spans="1:11">
      <c r="A20" s="196"/>
      <c r="B20" s="109"/>
      <c r="C20" s="109"/>
      <c r="D20" s="112"/>
      <c r="E20" s="199"/>
      <c r="F20" s="210"/>
      <c r="G20" s="185"/>
      <c r="H20" s="185"/>
      <c r="I20" s="211"/>
      <c r="J20" s="91">
        <f>MONTH(Table714[[#This Row],[Planned End Date]])</f>
        <v>1</v>
      </c>
      <c r="K20" s="91">
        <f>MONTH(Table714[[#This Row],[Expected Dollar Raised]])</f>
        <v>1</v>
      </c>
    </row>
    <row r="21" spans="1:11" ht="15.75" thickBot="1">
      <c r="A21" s="197"/>
      <c r="B21" s="200"/>
      <c r="C21" s="200"/>
      <c r="D21" s="201"/>
      <c r="E21" s="202"/>
      <c r="F21" s="212"/>
      <c r="G21" s="213"/>
      <c r="H21" s="213"/>
      <c r="I21" s="214"/>
      <c r="J21" s="91">
        <f>MONTH(Table714[[#This Row],[Planned End Date]])</f>
        <v>1</v>
      </c>
      <c r="K21" s="91">
        <f>MONTH(Table714[[#This Row],[Expected Dollar Raised]])</f>
        <v>1</v>
      </c>
    </row>
  </sheetData>
  <sheetProtection insertRows="0"/>
  <protectedRanges>
    <protectedRange sqref="A8:XFD12 A17:XFD21" name="Range1"/>
  </protectedRanges>
  <mergeCells count="12">
    <mergeCell ref="H6:O6"/>
    <mergeCell ref="F15:I15"/>
    <mergeCell ref="A1:E1"/>
    <mergeCell ref="A2:E2"/>
    <mergeCell ref="A4:C4"/>
    <mergeCell ref="A14:C14"/>
    <mergeCell ref="D4:H4"/>
    <mergeCell ref="A6:C6"/>
    <mergeCell ref="D6:G6"/>
    <mergeCell ref="A15:E15"/>
    <mergeCell ref="A5:G5"/>
    <mergeCell ref="D14:I14"/>
  </mergeCells>
  <dataValidations count="11">
    <dataValidation allowBlank="1" showInputMessage="1" showErrorMessage="1" prompt="What is (are) the deliverable(s) promised to the sponsor?" sqref="M8:M12" xr:uid="{6B487586-5526-4B31-ABD2-C5615767212E}"/>
    <dataValidation allowBlank="1" showInputMessage="1" showErrorMessage="1" prompt="What is the actual sponsorship (amount or in kind)" sqref="L8:L12" xr:uid="{0D73FF54-6802-42BE-87B7-B18A30B1D098}"/>
    <dataValidation allowBlank="1" showInputMessage="1" showErrorMessage="1" prompt="What is the dollar value that you requested? ($ or in-kind value)" sqref="G8:H12" xr:uid="{9D41C0E0-E489-4453-A77B-589C346F021D}"/>
    <dataValidation allowBlank="1" showInputMessage="1" showErrorMessage="1" prompt="When did you originally reach out to the sponsor?" sqref="H8:H12" xr:uid="{8813224C-0017-432E-992A-B9D6AFA20B1D}"/>
    <dataValidation allowBlank="1" showInputMessage="1" showErrorMessage="1" prompt="The company or organization being considered for sponsorship." sqref="A8:A12" xr:uid="{20212FDB-50FE-4682-B5AD-D044C95B616E}"/>
    <dataValidation allowBlank="1" showInputMessage="1" showErrorMessage="1" prompt="Insert the email or phone number of the contact from the company you are requesting sponsorship from." sqref="C8:C12" xr:uid="{A8350484-EC84-4AC4-A930-D293B35CAEB8}"/>
    <dataValidation allowBlank="1" showInputMessage="1" showErrorMessage="1" prompt="Insert the name of the contact from the company you are requesting sponsorship from." sqref="B8:B12" xr:uid="{42C98E44-203B-4786-8FDB-2E184791A1D1}"/>
    <dataValidation allowBlank="1" showInputMessage="1" showErrorMessage="1" prompt="When do you plan on reaching out to the sponsor/when is their application deadline?" sqref="D8:D12" xr:uid="{A007532A-C73E-4B11-A102-EE5D821F8604}"/>
    <dataValidation allowBlank="1" showInputMessage="1" showErrorMessage="1" prompt="Specifically who will you reach out to/what is the name of the grant you are applying to?" sqref="B8:B12" xr:uid="{8BC05EFC-FC65-4953-A2A1-D1D85CA350D8}"/>
    <dataValidation allowBlank="1" showInputMessage="1" showErrorMessage="1" prompt="Email of contact, or website for the grant info." sqref="C8:C12" xr:uid="{60C94F63-39BE-4E10-B05A-58062AB71C2E}"/>
    <dataValidation allowBlank="1" showInputMessage="1" showErrorMessage="1" sqref="A17:XFD21" xr:uid="{353025DF-1A80-41E0-9C51-9E367E052883}"/>
  </dataValidations>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prompt="Method of contacting the sponsor." xr:uid="{9B49C51D-796C-4B67-B6A9-CEE7BC022F49}">
          <x14:formula1>
            <xm:f>Lists!$B$2:$B$6</xm:f>
          </x14:formula1>
          <xm:sqref>E8:E12</xm:sqref>
        </x14:dataValidation>
        <x14:dataValidation type="list" allowBlank="1" showInputMessage="1" showErrorMessage="1" prompt="Type of sponsorship" xr:uid="{FA8ED2F4-B5E6-4379-B8B6-68F120955CBC}">
          <x14:formula1>
            <xm:f>Lists!$C$2:$C$6</xm:f>
          </x14:formula1>
          <xm:sqref>F8:F12</xm:sqref>
        </x14:dataValidation>
        <x14:dataValidation type="list" allowBlank="1" showInputMessage="1" showErrorMessage="1" promptTitle="Communication Method" prompt="Select the communication method" xr:uid="{E6707EBA-2697-4BB8-B956-D75196A4E2C7}">
          <x14:formula1>
            <xm:f>Lists!$B$2:$B$5</xm:f>
          </x14:formula1>
          <xm:sqref>F13</xm:sqref>
        </x14:dataValidation>
        <x14:dataValidation type="list" allowBlank="1" showInputMessage="1" showErrorMessage="1" prompt="What is the current status of the sponsorship?" xr:uid="{86CDC0E0-8507-4063-8D53-6ACCC0E6C837}">
          <x14:formula1>
            <xm:f>Lists!$D$2:$D$6</xm:f>
          </x14:formula1>
          <xm:sqref>I8:K12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A60E-2AB2-4C21-82E7-741351656BAA}">
  <sheetPr codeName="Sheet7"/>
  <dimension ref="A1:P66"/>
  <sheetViews>
    <sheetView workbookViewId="0">
      <selection activeCell="C28" sqref="C28"/>
    </sheetView>
  </sheetViews>
  <sheetFormatPr defaultRowHeight="15"/>
  <cols>
    <col min="1" max="1" width="27.85546875" customWidth="1"/>
    <col min="2" max="2" width="31.7109375" customWidth="1"/>
    <col min="3" max="3" width="58.28515625" customWidth="1"/>
    <col min="4" max="15" width="10.7109375" customWidth="1"/>
    <col min="16" max="16" width="13.28515625" customWidth="1"/>
  </cols>
  <sheetData>
    <row r="1" spans="1:16" ht="23.25">
      <c r="A1" s="255" t="s">
        <v>172</v>
      </c>
      <c r="B1" s="255"/>
      <c r="C1" s="255"/>
      <c r="D1" s="255"/>
      <c r="E1" s="255"/>
      <c r="F1" s="255"/>
      <c r="G1" s="255"/>
      <c r="H1" s="255"/>
      <c r="I1" s="255"/>
      <c r="J1" s="255"/>
      <c r="K1" s="255"/>
      <c r="L1" s="255"/>
      <c r="M1" s="255"/>
      <c r="N1" s="255"/>
      <c r="O1" s="255"/>
      <c r="P1" s="255"/>
    </row>
    <row r="2" spans="1:16" ht="23.25">
      <c r="A2" s="233" t="str">
        <f>IF(COUNTIF(A7:A101,"=Faculty Funding (not SEEF)"),"Please complete 5. Faculty Request for Funding", "Skip 5. Faculty Request for Funding")</f>
        <v>Please complete 5. Faculty Request for Funding</v>
      </c>
      <c r="B2" s="233"/>
      <c r="C2" s="43"/>
      <c r="D2" s="29"/>
      <c r="E2" s="29"/>
      <c r="F2" s="29"/>
    </row>
    <row r="3" spans="1:16" ht="23.25">
      <c r="A3" s="43" t="s">
        <v>209</v>
      </c>
      <c r="B3" s="47">
        <v>4000</v>
      </c>
      <c r="C3" s="47"/>
      <c r="D3" s="29"/>
      <c r="E3" s="29"/>
      <c r="F3" s="29"/>
    </row>
    <row r="5" spans="1:16">
      <c r="A5" s="48" t="s">
        <v>210</v>
      </c>
      <c r="B5" s="49" t="s">
        <v>211</v>
      </c>
      <c r="C5" s="49" t="s">
        <v>212</v>
      </c>
      <c r="D5" s="50" t="s">
        <v>111</v>
      </c>
      <c r="E5" s="50" t="s">
        <v>112</v>
      </c>
      <c r="F5" s="50" t="s">
        <v>113</v>
      </c>
      <c r="G5" s="50" t="s">
        <v>114</v>
      </c>
      <c r="H5" s="50" t="s">
        <v>115</v>
      </c>
      <c r="I5" s="50" t="s">
        <v>116</v>
      </c>
      <c r="J5" s="50" t="s">
        <v>117</v>
      </c>
      <c r="K5" s="50" t="s">
        <v>118</v>
      </c>
      <c r="L5" s="50" t="s">
        <v>119</v>
      </c>
      <c r="M5" s="50" t="s">
        <v>120</v>
      </c>
      <c r="N5" s="50" t="s">
        <v>121</v>
      </c>
      <c r="O5" s="50" t="s">
        <v>122</v>
      </c>
      <c r="P5" s="51" t="s">
        <v>123</v>
      </c>
    </row>
    <row r="6" spans="1:16">
      <c r="A6" s="18" t="s">
        <v>128</v>
      </c>
      <c r="B6" s="20"/>
      <c r="C6" s="20"/>
      <c r="D6" s="118">
        <f>SUM(D20:D97)</f>
        <v>0</v>
      </c>
      <c r="E6" s="118">
        <f t="shared" ref="E6:O6" si="0">SUM(E7:E97)</f>
        <v>100</v>
      </c>
      <c r="F6" s="118">
        <f t="shared" si="0"/>
        <v>3000</v>
      </c>
      <c r="G6" s="118">
        <f t="shared" si="0"/>
        <v>5145</v>
      </c>
      <c r="H6" s="118">
        <f t="shared" si="0"/>
        <v>4500</v>
      </c>
      <c r="I6" s="118">
        <f t="shared" si="0"/>
        <v>1300</v>
      </c>
      <c r="J6" s="118">
        <f t="shared" si="0"/>
        <v>0</v>
      </c>
      <c r="K6" s="118">
        <f t="shared" si="0"/>
        <v>100</v>
      </c>
      <c r="L6" s="118">
        <f t="shared" si="0"/>
        <v>0</v>
      </c>
      <c r="M6" s="118">
        <f t="shared" si="0"/>
        <v>0</v>
      </c>
      <c r="N6" s="118">
        <f t="shared" si="0"/>
        <v>0</v>
      </c>
      <c r="O6" s="118">
        <f t="shared" si="0"/>
        <v>0</v>
      </c>
      <c r="P6" s="22">
        <f>SUM(Table5[[#This Row],[09-Sep]:[08-Aug]])</f>
        <v>14145</v>
      </c>
    </row>
    <row r="7" spans="1:16">
      <c r="A7" s="119" t="s">
        <v>213</v>
      </c>
      <c r="B7" s="97" t="s">
        <v>214</v>
      </c>
      <c r="C7" s="120" t="s">
        <v>215</v>
      </c>
      <c r="D7" s="40"/>
      <c r="E7" s="40"/>
      <c r="F7" s="40">
        <v>3000</v>
      </c>
      <c r="G7" s="40"/>
      <c r="H7" s="40"/>
      <c r="I7" s="40"/>
      <c r="J7" s="40"/>
      <c r="K7" s="40"/>
      <c r="L7" s="40"/>
      <c r="M7" s="40"/>
      <c r="N7" s="40"/>
      <c r="O7" s="40"/>
      <c r="P7" s="44">
        <f>SUM(Table5[[#This Row],[09-Sep]:[08-Aug]])</f>
        <v>3000</v>
      </c>
    </row>
    <row r="8" spans="1:16">
      <c r="A8" s="120" t="s">
        <v>216</v>
      </c>
      <c r="B8" s="97" t="s">
        <v>217</v>
      </c>
      <c r="C8" s="120" t="s">
        <v>218</v>
      </c>
      <c r="D8" s="40"/>
      <c r="E8" s="40"/>
      <c r="F8" s="40"/>
      <c r="G8" s="40"/>
      <c r="H8" s="40"/>
      <c r="I8" s="40"/>
      <c r="J8" s="40"/>
      <c r="K8" s="40"/>
      <c r="L8" s="40"/>
      <c r="M8" s="40"/>
      <c r="N8" s="40"/>
      <c r="O8" s="40"/>
      <c r="P8" s="44">
        <f>SUM(Table5[[#This Row],[09-Sep]:[08-Aug]])</f>
        <v>0</v>
      </c>
    </row>
    <row r="9" spans="1:16">
      <c r="A9" s="120" t="s">
        <v>216</v>
      </c>
      <c r="B9" s="98" t="s">
        <v>219</v>
      </c>
      <c r="C9" s="119" t="s">
        <v>220</v>
      </c>
      <c r="D9" s="40"/>
      <c r="E9" s="40"/>
      <c r="F9" s="40"/>
      <c r="G9" s="40">
        <f>300*0.15</f>
        <v>45</v>
      </c>
      <c r="H9" s="40"/>
      <c r="I9" s="40"/>
      <c r="J9" s="40"/>
      <c r="K9" s="40"/>
      <c r="L9" s="40"/>
      <c r="M9" s="40"/>
      <c r="N9" s="40"/>
      <c r="O9" s="40"/>
      <c r="P9" s="44">
        <f>SUM(Table5[[#This Row],[09-Sep]:[08-Aug]])</f>
        <v>45</v>
      </c>
    </row>
    <row r="10" spans="1:16">
      <c r="A10" s="120" t="s">
        <v>221</v>
      </c>
      <c r="B10" s="98"/>
      <c r="C10" s="119" t="s">
        <v>222</v>
      </c>
      <c r="D10" s="40"/>
      <c r="E10" s="40"/>
      <c r="F10" s="40"/>
      <c r="G10" s="40"/>
      <c r="H10" s="40"/>
      <c r="I10" s="40"/>
      <c r="J10" s="40"/>
      <c r="K10" s="40"/>
      <c r="L10" s="40"/>
      <c r="M10" s="40"/>
      <c r="N10" s="40"/>
      <c r="O10" s="40"/>
      <c r="P10" s="44">
        <f>SUM(Table5[[#This Row],[09-Sep]:[08-Aug]])</f>
        <v>0</v>
      </c>
    </row>
    <row r="11" spans="1:16">
      <c r="A11" s="120" t="s">
        <v>223</v>
      </c>
      <c r="B11" s="97" t="s">
        <v>224</v>
      </c>
      <c r="C11" s="120" t="s">
        <v>225</v>
      </c>
      <c r="D11" s="40"/>
      <c r="E11" s="40"/>
      <c r="F11" s="40"/>
      <c r="G11" s="40"/>
      <c r="H11" s="40"/>
      <c r="I11" s="40"/>
      <c r="J11" s="40"/>
      <c r="K11" s="40"/>
      <c r="L11" s="40"/>
      <c r="M11" s="40"/>
      <c r="N11" s="40"/>
      <c r="O11" s="40"/>
      <c r="P11" s="44">
        <f>SUM(Table5[[#This Row],[09-Sep]:[08-Aug]])</f>
        <v>0</v>
      </c>
    </row>
    <row r="12" spans="1:16">
      <c r="A12" s="120" t="s">
        <v>226</v>
      </c>
      <c r="B12" s="97" t="s">
        <v>227</v>
      </c>
      <c r="C12" s="120" t="s">
        <v>228</v>
      </c>
      <c r="D12" s="40"/>
      <c r="E12" s="40">
        <v>100</v>
      </c>
      <c r="F12" s="40"/>
      <c r="G12" s="40">
        <v>100</v>
      </c>
      <c r="H12" s="40"/>
      <c r="I12" s="40">
        <v>100</v>
      </c>
      <c r="J12" s="40"/>
      <c r="K12" s="40">
        <v>100</v>
      </c>
      <c r="L12" s="40"/>
      <c r="M12" s="40"/>
      <c r="N12" s="40"/>
      <c r="O12" s="40"/>
      <c r="P12" s="44">
        <f>SUM(Table5[[#This Row],[09-Sep]:[08-Aug]])</f>
        <v>400</v>
      </c>
    </row>
    <row r="13" spans="1:16">
      <c r="A13" s="119" t="s">
        <v>229</v>
      </c>
      <c r="B13" s="97"/>
      <c r="C13" s="120"/>
      <c r="D13" s="40"/>
      <c r="E13" s="40"/>
      <c r="F13" s="40"/>
      <c r="G13" s="40">
        <v>5000</v>
      </c>
      <c r="H13" s="40"/>
      <c r="I13" s="40"/>
      <c r="J13" s="40"/>
      <c r="K13" s="40"/>
      <c r="L13" s="40"/>
      <c r="M13" s="40"/>
      <c r="N13" s="40"/>
      <c r="O13" s="40"/>
      <c r="P13" s="44">
        <f>SUM(Table5[[#This Row],[09-Sep]:[08-Aug]])</f>
        <v>5000</v>
      </c>
    </row>
    <row r="14" spans="1:16">
      <c r="A14" s="120" t="s">
        <v>230</v>
      </c>
      <c r="B14" s="97" t="s">
        <v>230</v>
      </c>
      <c r="C14" s="120" t="s">
        <v>231</v>
      </c>
      <c r="D14" s="40"/>
      <c r="E14" s="40"/>
      <c r="F14" s="40"/>
      <c r="G14" s="40"/>
      <c r="H14" s="40">
        <v>2500</v>
      </c>
      <c r="I14" s="40"/>
      <c r="J14" s="40"/>
      <c r="K14" s="40"/>
      <c r="L14" s="40"/>
      <c r="M14" s="40"/>
      <c r="N14" s="40"/>
      <c r="O14" s="40"/>
      <c r="P14" s="44">
        <f>SUM(Table5[[#This Row],[09-Sep]:[08-Aug]])</f>
        <v>2500</v>
      </c>
    </row>
    <row r="15" spans="1:16">
      <c r="A15" s="120" t="s">
        <v>230</v>
      </c>
      <c r="B15" s="97" t="s">
        <v>230</v>
      </c>
      <c r="C15" s="120" t="s">
        <v>232</v>
      </c>
      <c r="D15" s="121">
        <f>SUM(D30:D107)</f>
        <v>0</v>
      </c>
      <c r="E15" s="121">
        <f>SUM(E16:E107)</f>
        <v>0</v>
      </c>
      <c r="F15" s="121">
        <f>SUM(F16:F107)</f>
        <v>0</v>
      </c>
      <c r="G15" s="121"/>
      <c r="H15" s="121">
        <f t="shared" ref="H15:O15" si="1">SUM(H16:H107)</f>
        <v>1000</v>
      </c>
      <c r="I15" s="121">
        <f t="shared" si="1"/>
        <v>600</v>
      </c>
      <c r="J15" s="121">
        <f t="shared" si="1"/>
        <v>0</v>
      </c>
      <c r="K15" s="121">
        <f t="shared" si="1"/>
        <v>0</v>
      </c>
      <c r="L15" s="121">
        <f t="shared" si="1"/>
        <v>0</v>
      </c>
      <c r="M15" s="121">
        <f t="shared" si="1"/>
        <v>0</v>
      </c>
      <c r="N15" s="121">
        <f t="shared" si="1"/>
        <v>0</v>
      </c>
      <c r="O15" s="121">
        <f t="shared" si="1"/>
        <v>0</v>
      </c>
      <c r="P15" s="44">
        <f>SUM(Table5[[#This Row],[09-Sep]:[08-Aug]])</f>
        <v>1600</v>
      </c>
    </row>
    <row r="16" spans="1:16">
      <c r="A16" s="120" t="s">
        <v>230</v>
      </c>
      <c r="B16" s="97" t="s">
        <v>230</v>
      </c>
      <c r="C16" s="120" t="s">
        <v>233</v>
      </c>
      <c r="D16" s="121">
        <f>SUM(D30:D107)</f>
        <v>0</v>
      </c>
      <c r="E16" s="121">
        <f>SUM(E17:E107)</f>
        <v>0</v>
      </c>
      <c r="F16" s="121">
        <f>SUM(F17:F107)</f>
        <v>0</v>
      </c>
      <c r="G16" s="121"/>
      <c r="H16" s="121">
        <f t="shared" ref="H16:O16" si="2">SUM(H17:H107)</f>
        <v>500</v>
      </c>
      <c r="I16" s="121">
        <f t="shared" si="2"/>
        <v>300</v>
      </c>
      <c r="J16" s="121">
        <f t="shared" si="2"/>
        <v>0</v>
      </c>
      <c r="K16" s="121">
        <f t="shared" si="2"/>
        <v>0</v>
      </c>
      <c r="L16" s="121">
        <f t="shared" si="2"/>
        <v>0</v>
      </c>
      <c r="M16" s="121">
        <f t="shared" si="2"/>
        <v>0</v>
      </c>
      <c r="N16" s="121">
        <f t="shared" si="2"/>
        <v>0</v>
      </c>
      <c r="O16" s="121">
        <f t="shared" si="2"/>
        <v>0</v>
      </c>
      <c r="P16" s="44">
        <f>SUM(Table5[[#This Row],[09-Sep]:[08-Aug]])</f>
        <v>800</v>
      </c>
    </row>
    <row r="17" spans="1:16">
      <c r="A17" s="120" t="s">
        <v>226</v>
      </c>
      <c r="B17" s="97" t="s">
        <v>234</v>
      </c>
      <c r="C17" s="120" t="s">
        <v>235</v>
      </c>
      <c r="D17" s="40"/>
      <c r="E17" s="40"/>
      <c r="F17" s="40"/>
      <c r="G17" s="40"/>
      <c r="H17" s="40"/>
      <c r="I17" s="40">
        <v>300</v>
      </c>
      <c r="J17" s="40"/>
      <c r="K17" s="40"/>
      <c r="L17" s="40"/>
      <c r="M17" s="40"/>
      <c r="N17" s="40"/>
      <c r="O17" s="40"/>
      <c r="P17" s="44">
        <f>SUM(Table5[[#This Row],[09-Sep]:[08-Aug]])</f>
        <v>300</v>
      </c>
    </row>
    <row r="18" spans="1:16">
      <c r="A18" s="120" t="s">
        <v>226</v>
      </c>
      <c r="B18" s="97" t="s">
        <v>236</v>
      </c>
      <c r="C18" s="120" t="s">
        <v>237</v>
      </c>
      <c r="D18" s="40"/>
      <c r="E18" s="40"/>
      <c r="F18" s="40"/>
      <c r="G18" s="40"/>
      <c r="H18" s="40">
        <v>500</v>
      </c>
      <c r="I18" s="40"/>
      <c r="J18" s="40"/>
      <c r="K18" s="40"/>
      <c r="L18" s="40"/>
      <c r="M18" s="40"/>
      <c r="N18" s="40"/>
      <c r="O18" s="40"/>
      <c r="P18" s="44">
        <f>SUM(Table5[[#This Row],[09-Sep]:[08-Aug]])</f>
        <v>500</v>
      </c>
    </row>
    <row r="19" spans="1:16">
      <c r="A19" s="120" t="s">
        <v>229</v>
      </c>
      <c r="B19" s="97" t="s">
        <v>238</v>
      </c>
      <c r="C19" s="120"/>
      <c r="D19" s="40"/>
      <c r="E19" s="40"/>
      <c r="F19" s="40"/>
      <c r="G19" s="40"/>
      <c r="H19" s="40"/>
      <c r="I19" s="40"/>
      <c r="J19" s="40"/>
      <c r="K19" s="40"/>
      <c r="L19" s="40"/>
      <c r="M19" s="40"/>
      <c r="N19" s="40"/>
      <c r="O19" s="40"/>
      <c r="P19" s="44">
        <f>SUM(Table5[[#This Row],[09-Sep]:[08-Aug]])</f>
        <v>0</v>
      </c>
    </row>
    <row r="20" spans="1:16">
      <c r="A20" s="1"/>
    </row>
    <row r="21" spans="1:16">
      <c r="A21" s="1"/>
    </row>
    <row r="22" spans="1:16">
      <c r="A22" s="1"/>
    </row>
    <row r="23" spans="1:16">
      <c r="A23" s="1"/>
    </row>
    <row r="24" spans="1:16">
      <c r="A24" s="1"/>
    </row>
    <row r="25" spans="1:16">
      <c r="A25" s="1"/>
    </row>
    <row r="26" spans="1:16">
      <c r="A26" s="1"/>
    </row>
    <row r="27" spans="1:16">
      <c r="A27" s="1"/>
    </row>
    <row r="28" spans="1:16">
      <c r="A28" s="1"/>
    </row>
    <row r="29" spans="1:16">
      <c r="A29" s="1"/>
    </row>
    <row r="30" spans="1:16">
      <c r="A30" s="1"/>
    </row>
    <row r="31" spans="1:16">
      <c r="A31" s="1"/>
    </row>
    <row r="32" spans="1:16">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sheetData>
  <mergeCells count="2">
    <mergeCell ref="A2:B2"/>
    <mergeCell ref="A1:P1"/>
  </mergeCells>
  <conditionalFormatting sqref="A2:C3">
    <cfRule type="containsText" dxfId="50" priority="3" operator="containsText" text="Please complete">
      <formula>NOT(ISERROR(SEARCH("Please complete",A2)))</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6E169B-FBEF-46C2-B568-E27F25F89145}">
          <x14:formula1>
            <xm:f>Lists!$B$25:$B$31</xm:f>
          </x14:formula1>
          <xm:sqref>A5:A66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J G m + W n L n H 4 i k A A A A 9 g A A A B I A H A B D b 2 5 m a W c v U G F j a 2 F n Z S 5 4 b W w g o h g A K K A U A A A A A A A A A A A A A A A A A A A A A A A A A A A A h Y 9 B D o I w F E S v Q r q n h a q J I Z 8 S w 1 Y S E x P j t q k V G u F j a L H c z Y V H 8 g p i F H X n c t 6 8 x c z 9 e o N s a O r g o j t r W k x J T C M S a F T t w W C Z k t 4 d w y X J B G y k O s l S B 6 O M N h n s I S W V c + e E M e 8 9 9 T P a d i X j U R S z f b H e q k o 3 k n x k 8 1 8 O D V o n U W k i Y P c a I z i N 5 5 z y x b g J 2 A S h M P g V + N g 9 2 x 8 I e V + 7 v t N C Y 5 i v g E 0 R 2 P u D e A B Q S w M E F A A C A A g A J G m + 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R p v l o o i k e 4 D g A A A B E A A A A T A B w A R m 9 y b X V s Y X M v U 2 V j d G l v b j E u b S C i G A A o o B Q A A A A A A A A A A A A A A A A A A A A A A A A A A A A r T k 0 u y c z P U w i G 0 I b W A F B L A Q I t A B Q A A g A I A C R p v l p y 5 x + I p A A A A P Y A A A A S A A A A A A A A A A A A A A A A A A A A A A B D b 2 5 m a W c v U G F j a 2 F n Z S 5 4 b W x Q S w E C L Q A U A A I A C A A k a b 5 a D 8 r p q 6 Q A A A D p A A A A E w A A A A A A A A A A A A A A A A D w A A A A W 0 N v b n R l b n R f V H l w Z X N d L n h t b F B L A Q I t A B Q A A g A I A C R p v 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t I 1 d R g m K e Q o 7 W O t d o Y 4 c A A A A A A A I A A A A A A B B m A A A A A Q A A I A A A A D w G 1 6 1 L l 2 l 9 n a B Y R N P y v T U g U V P 1 f z K H 5 t k 2 N r 5 b C O u n A A A A A A 6 A A A A A A g A A I A A A A B p h 4 w T M w 6 Y d E 2 t p 4 M o C 8 + A 3 U 2 R Y j n j Q S v 0 0 H B G z i z d W U A A A A K o G N 0 r V K O P 0 M 8 B z X 5 D v Z W 0 5 K a Z c w w U U H / x G s W b G O r Z c U 8 Z p y e i g b O f N Z k D 9 u m 4 8 c e 1 G 7 P s q 9 T r G u Z O n d L j y c q z W p H 8 U A r 1 i S + l Z u z H r 4 V 9 3 Q A A A A E Q / M 3 a 2 T l D a a O j E D I w E J r x e t f P p 1 F m M l 1 V 2 e Q 4 O L x e 9 W 0 u F P T c P 2 K U 1 2 K Z W E m O e D k e y u + m c h O U h m P f g r 7 d Y K W 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928A876692F3408ECEF4B1920A86D2" ma:contentTypeVersion="17" ma:contentTypeDescription="Create a new document." ma:contentTypeScope="" ma:versionID="e20f41f6d1ccf68f88c67606fac2b06b">
  <xsd:schema xmlns:xsd="http://www.w3.org/2001/XMLSchema" xmlns:xs="http://www.w3.org/2001/XMLSchema" xmlns:p="http://schemas.microsoft.com/office/2006/metadata/properties" xmlns:ns2="e482b21c-c5f1-49f1-a876-60ab0a051a4e" xmlns:ns3="31c19f8b-e45c-4784-8d10-d4e413990e6d" targetNamespace="http://schemas.microsoft.com/office/2006/metadata/properties" ma:root="true" ma:fieldsID="f70e0d9b10e2dea5bb615655f4d37641" ns2:_="" ns3:_="">
    <xsd:import namespace="e482b21c-c5f1-49f1-a876-60ab0a051a4e"/>
    <xsd:import namespace="31c19f8b-e45c-4784-8d10-d4e413990e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b21c-c5f1-49f1-a876-60ab0a051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0635ccc-b02a-4d30-ada7-5ff52beaed6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c19f8b-e45c-4784-8d10-d4e413990e6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4601f62-3e8e-409b-b0ad-8d5693e12e23}" ma:internalName="TaxCatchAll" ma:showField="CatchAllData" ma:web="31c19f8b-e45c-4784-8d10-d4e413990e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482b21c-c5f1-49f1-a876-60ab0a051a4e">
      <Terms xmlns="http://schemas.microsoft.com/office/infopath/2007/PartnerControls"/>
    </lcf76f155ced4ddcb4097134ff3c332f>
    <TaxCatchAll xmlns="31c19f8b-e45c-4784-8d10-d4e413990e6d" xsi:nil="true"/>
  </documentManagement>
</p:properties>
</file>

<file path=customXml/itemProps1.xml><?xml version="1.0" encoding="utf-8"?>
<ds:datastoreItem xmlns:ds="http://schemas.openxmlformats.org/officeDocument/2006/customXml" ds:itemID="{EF32972B-4F3C-4FB6-99E9-329FBB5D0492}"/>
</file>

<file path=customXml/itemProps2.xml><?xml version="1.0" encoding="utf-8"?>
<ds:datastoreItem xmlns:ds="http://schemas.openxmlformats.org/officeDocument/2006/customXml" ds:itemID="{366C2DDB-CB3B-4143-A68B-0D8BC9B55E8F}"/>
</file>

<file path=customXml/itemProps3.xml><?xml version="1.0" encoding="utf-8"?>
<ds:datastoreItem xmlns:ds="http://schemas.openxmlformats.org/officeDocument/2006/customXml" ds:itemID="{1F94486A-BE4C-404B-A9FD-936F9D78FBDB}"/>
</file>

<file path=customXml/itemProps4.xml><?xml version="1.0" encoding="utf-8"?>
<ds:datastoreItem xmlns:ds="http://schemas.openxmlformats.org/officeDocument/2006/customXml" ds:itemID="{A6E49C9D-8715-4330-B081-9D2DAB0A47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Liane Sandula</dc:creator>
  <cp:keywords/>
  <dc:description/>
  <cp:lastModifiedBy/>
  <cp:revision/>
  <dcterms:created xsi:type="dcterms:W3CDTF">2020-11-04T15:21:35Z</dcterms:created>
  <dcterms:modified xsi:type="dcterms:W3CDTF">2025-07-02T16:58:10Z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0x01010014928A876692F3408ECEF4B1920A86D2</vt:lpwstr>
  </property>
  <property fmtid="{D5CDD505-2E9C-101B-9397-08002B2CF9AE}" pid="3" name="MediaServiceImageTags">
    <vt:lpwstr/>
  </property>
</Properties>
</file>